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652" firstSheet="1" activeTab="6"/>
  </bookViews>
  <sheets>
    <sheet name="TT" sheetId="1" r:id="rId1"/>
    <sheet name="01" sheetId="2" r:id="rId2"/>
    <sheet name="PT01" sheetId="3" r:id="rId3"/>
    <sheet name="02" sheetId="4" r:id="rId4"/>
    <sheet name="02 (bỏ)" sheetId="5" state="hidden" r:id="rId5"/>
    <sheet name="PT02" sheetId="6" r:id="rId6"/>
    <sheet name="03" sheetId="7" r:id="rId7"/>
    <sheet name="03 (bỏ)" sheetId="8" state="hidden" r:id="rId8"/>
    <sheet name="04" sheetId="9" r:id="rId9"/>
    <sheet name="04 (bỏ)" sheetId="10" state="hidden" r:id="rId10"/>
    <sheet name="05" sheetId="11" r:id="rId11"/>
    <sheet name="05 (bỏ)" sheetId="12" state="hidden" r:id="rId12"/>
    <sheet name="06" sheetId="13" r:id="rId13"/>
    <sheet name="07" sheetId="14" r:id="rId14"/>
    <sheet name="08" sheetId="15" r:id="rId15"/>
    <sheet name="09" sheetId="16" r:id="rId16"/>
    <sheet name="10" sheetId="17" r:id="rId17"/>
    <sheet name="11" sheetId="18" r:id="rId18"/>
    <sheet name="12" sheetId="19" r:id="rId19"/>
    <sheet name="PLChuaDieuKien" sheetId="20" r:id="rId20"/>
    <sheet name="Sheet1" sheetId="21" r:id="rId21"/>
  </sheets>
  <externalReferences>
    <externalReference r:id="rId24"/>
    <externalReference r:id="rId25"/>
    <externalReference r:id="rId26"/>
    <externalReference r:id="rId27"/>
    <externalReference r:id="rId28"/>
    <externalReference r:id="rId29"/>
  </externalReferences>
  <definedNames>
    <definedName name="_xlnm.Print_Area" localSheetId="1">'01'!$A$1:$U$43</definedName>
    <definedName name="_xlnm.Print_Area" localSheetId="3">'02'!$A$1:$U$43</definedName>
    <definedName name="_xlnm.Print_Area" localSheetId="4">'02 (bỏ)'!$A$1:$V$39</definedName>
    <definedName name="_xlnm.Print_Area" localSheetId="6">'03'!$A$1:$U$22</definedName>
    <definedName name="_xlnm.Print_Area" localSheetId="7">'03 (bỏ)'!$A$1:$V$24</definedName>
    <definedName name="_xlnm.Print_Area" localSheetId="8">'04'!$A$1:$U$76</definedName>
    <definedName name="_xlnm.Print_Area" localSheetId="9">'04 (bỏ)'!$A$1:$U$23</definedName>
    <definedName name="_xlnm.Print_Area" localSheetId="10">'05'!$A$1:$U$77</definedName>
    <definedName name="_xlnm.Print_Area" localSheetId="11">'05 (bỏ)'!$A$1:$V$23</definedName>
    <definedName name="_xlnm.Print_Area" localSheetId="12">'06'!$A$1:$J$30</definedName>
    <definedName name="_xlnm.Print_Area" localSheetId="13">'07'!$A$1:$J$30</definedName>
    <definedName name="_xlnm.Print_Area" localSheetId="14">'08'!$A$1:$W$57</definedName>
    <definedName name="_xlnm.Print_Area" localSheetId="15">'09'!$A$1:$AF$31</definedName>
    <definedName name="_xlnm.Print_Area" localSheetId="16">'10'!$A$1:$X$30</definedName>
    <definedName name="_xlnm.Print_Area" localSheetId="17">'11'!$A$1:$T$38</definedName>
    <definedName name="_xlnm.Print_Area" localSheetId="18">'12'!$A$1:$V$51</definedName>
    <definedName name="_xlnm.Print_Area" localSheetId="2">'PT01'!$A$1:$D$36</definedName>
    <definedName name="_xlnm.Print_Area" localSheetId="5">'PT02'!$A$1:$P$35</definedName>
    <definedName name="_xlnm.Print_Area" localSheetId="0">'TT'!$A$1:$C$15</definedName>
    <definedName name="_xlnm.Print_Titles" localSheetId="11">'05 (bỏ)'!$2:$7</definedName>
    <definedName name="_xlnm.Print_Titles" localSheetId="19">'PLChuaDieuKien'!$4:$5</definedName>
    <definedName name="_xlnm.Print_Titles" localSheetId="2">'PT01'!$2:$2</definedName>
    <definedName name="_xlnm.Print_Titles" localSheetId="5">'PT02'!$2:$2</definedName>
  </definedNames>
  <calcPr fullCalcOnLoad="1"/>
</workbook>
</file>

<file path=xl/sharedStrings.xml><?xml version="1.0" encoding="utf-8"?>
<sst xmlns="http://schemas.openxmlformats.org/spreadsheetml/2006/main" count="1638" uniqueCount="476">
  <si>
    <t>I</t>
  </si>
  <si>
    <t>II</t>
  </si>
  <si>
    <t xml:space="preserve"> </t>
  </si>
  <si>
    <t>A</t>
  </si>
  <si>
    <t>Chia ra:</t>
  </si>
  <si>
    <t>Chi cục THA …</t>
  </si>
  <si>
    <t>Chấp hành viên …</t>
  </si>
  <si>
    <t>Chấp hành viên…</t>
  </si>
  <si>
    <t>Các Chi cục THADS</t>
  </si>
  <si>
    <t>…</t>
  </si>
  <si>
    <t>Tổng số</t>
  </si>
  <si>
    <t>….</t>
  </si>
  <si>
    <t>Tổng số</t>
  </si>
  <si>
    <t>1</t>
  </si>
  <si>
    <t>2</t>
  </si>
  <si>
    <t>1.1</t>
  </si>
  <si>
    <t>1.2</t>
  </si>
  <si>
    <t>2.1</t>
  </si>
  <si>
    <t>2.2</t>
  </si>
  <si>
    <t>3</t>
  </si>
  <si>
    <t>Chỉ tiêu</t>
  </si>
  <si>
    <t>Tên đơn vị</t>
  </si>
  <si>
    <t>4</t>
  </si>
  <si>
    <t>5</t>
  </si>
  <si>
    <t>6</t>
  </si>
  <si>
    <t>7</t>
  </si>
  <si>
    <t>8</t>
  </si>
  <si>
    <t>9</t>
  </si>
  <si>
    <t>Cục Thi hành án DS</t>
  </si>
  <si>
    <t>10</t>
  </si>
  <si>
    <t>11</t>
  </si>
  <si>
    <t>Dân sự</t>
  </si>
  <si>
    <t>Hôn nhân và gia đình</t>
  </si>
  <si>
    <t>Kinh doanh, thương mại</t>
  </si>
  <si>
    <t>Lao động</t>
  </si>
  <si>
    <t>Phá sản</t>
  </si>
  <si>
    <t>Ủy thác thi hành án</t>
  </si>
  <si>
    <t>Tổng số phải thi hành</t>
  </si>
  <si>
    <t>Có điều kiện thi hành</t>
  </si>
  <si>
    <t>Thi hành xong</t>
  </si>
  <si>
    <t>Đình chỉ thi hành án</t>
  </si>
  <si>
    <t>1.3</t>
  </si>
  <si>
    <t>Đang thi hành</t>
  </si>
  <si>
    <t>1.4</t>
  </si>
  <si>
    <t>1.5</t>
  </si>
  <si>
    <t>Tạm dừng thi hành án để giải quyết khiếu nại</t>
  </si>
  <si>
    <t>Trường hợp khác</t>
  </si>
  <si>
    <t>3.1</t>
  </si>
  <si>
    <t>3.2</t>
  </si>
  <si>
    <t>4.1</t>
  </si>
  <si>
    <t>4.2</t>
  </si>
  <si>
    <t>5.2</t>
  </si>
  <si>
    <t>5.3</t>
  </si>
  <si>
    <t>Giảm thi hành án</t>
  </si>
  <si>
    <t>Án phí</t>
  </si>
  <si>
    <t>Lệ phí</t>
  </si>
  <si>
    <t>Phạt</t>
  </si>
  <si>
    <t>Tịch thu</t>
  </si>
  <si>
    <t>Thu khác</t>
  </si>
  <si>
    <t>Chi cục THA...</t>
  </si>
  <si>
    <t>Truy thu</t>
  </si>
  <si>
    <t>Tổng số có điều kiện thi hành</t>
  </si>
  <si>
    <t>Thụ lý mới</t>
  </si>
  <si>
    <t>Điểm a khoản 1 Điều 44a</t>
  </si>
  <si>
    <t>Điểm b khoản 1 Điều 44a</t>
  </si>
  <si>
    <t>Điểm c khoản 1 Điều 44a</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</si>
  <si>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</si>
  <si>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</si>
  <si>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</si>
  <si>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</si>
  <si>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</si>
  <si>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</si>
  <si>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</si>
  <si>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</si>
  <si>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</si>
  <si>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Chia ra</t>
  </si>
  <si>
    <t>5.1</t>
  </si>
  <si>
    <t>1.6</t>
  </si>
  <si>
    <t>Điểm h khoản 1 Điều 48</t>
  </si>
  <si>
    <t>Điểm c khoản 1 Điều 48</t>
  </si>
  <si>
    <t>1.7</t>
  </si>
  <si>
    <t xml:space="preserve">Tạm đình chỉ thi hành án </t>
  </si>
  <si>
    <t>Thu hồi, hủy quyết định thi hành án</t>
  </si>
  <si>
    <t>1.8</t>
  </si>
  <si>
    <t xml:space="preserve">Số hoãn thi hành án </t>
  </si>
  <si>
    <t>Số tạm đình chỉ thi hành án</t>
  </si>
  <si>
    <t>Đang trong thời gian tự nguyện thi hành án</t>
  </si>
  <si>
    <t xml:space="preserve">Số đình chỉ thi hành án </t>
  </si>
  <si>
    <t>Chủ động</t>
  </si>
  <si>
    <t>Tổng số việc chủ động</t>
  </si>
  <si>
    <t>Tổng số việc theo yêu cầu</t>
  </si>
  <si>
    <t>Theo yêu cầu</t>
  </si>
  <si>
    <t>3.3</t>
  </si>
  <si>
    <t>3.4</t>
  </si>
  <si>
    <t>Tổng số việc</t>
  </si>
  <si>
    <t>Tổng số tiền</t>
  </si>
  <si>
    <t>Tổng số thi hành xong</t>
  </si>
  <si>
    <t xml:space="preserve">Đình chỉ thi hành án </t>
  </si>
  <si>
    <t>Đơn vị tính: Việc và 1.000 VN đồng</t>
  </si>
  <si>
    <t xml:space="preserve">PHÂN TÍCH MỘT SỐ CHỈ TIÊU VIỆC 
THI HÀNH ÁN DÂN SỰ </t>
  </si>
  <si>
    <t>PHÂN TÍCH MỘT SỐ CHỈ TIÊU TIỀN
THI HÀNH ÁN DÂN SỰ</t>
  </si>
  <si>
    <t>13</t>
  </si>
  <si>
    <t>Loại khác</t>
  </si>
  <si>
    <t xml:space="preserve">Số chuyển kỳ sau </t>
  </si>
  <si>
    <t>12</t>
  </si>
  <si>
    <t>14</t>
  </si>
  <si>
    <t>15</t>
  </si>
  <si>
    <t>16</t>
  </si>
  <si>
    <t>Thi hành xong / Có điều kiện *100%</t>
  </si>
  <si>
    <t>Đang trong thời gian chờ ý kiến của cơ quan có thẩm quyền</t>
  </si>
  <si>
    <t>Số chưa có điều kiện theo Điều 44a</t>
  </si>
  <si>
    <t>2.3</t>
  </si>
  <si>
    <t>3.5</t>
  </si>
  <si>
    <t>3.6</t>
  </si>
  <si>
    <t>3.7</t>
  </si>
  <si>
    <t>3.8</t>
  </si>
  <si>
    <t>3.9</t>
  </si>
  <si>
    <t>5.4</t>
  </si>
  <si>
    <t>17</t>
  </si>
  <si>
    <r>
      <t xml:space="preserve">…………….., ngày… tháng …...năm......... …………
</t>
    </r>
    <r>
      <rPr>
        <b/>
        <sz val="13"/>
        <rFont val="Times New Roman"/>
        <family val="1"/>
      </rPr>
      <t xml:space="preserve">NGƯỜI LẬP BIỂU
</t>
    </r>
    <r>
      <rPr>
        <sz val="13"/>
        <rFont val="Times New Roman"/>
        <family val="1"/>
      </rPr>
      <t>(ký và ghi rõ họ tên)</t>
    </r>
  </si>
  <si>
    <t>Đơn vị tính: Việc</t>
  </si>
  <si>
    <r>
      <t xml:space="preserve">   KẾT QUẢ THI HÀNH ÁN DÂN SỰ TÍNH BẰNG TIỀN
</t>
    </r>
    <r>
      <rPr>
        <sz val="13"/>
        <rFont val="Times New Roman"/>
        <family val="1"/>
      </rPr>
      <t>……..tháng/năm ……..</t>
    </r>
  </si>
  <si>
    <t>Đơn vị tính: 1.000 VN Đồng</t>
  </si>
  <si>
    <t>Đơn vị tính: 1.000 VN đồng</t>
  </si>
  <si>
    <r>
      <t xml:space="preserve">   KẾT QUẢ THI HÀNH CHO NGÂN SÁCH NHÀ NƯỚC
</t>
    </r>
    <r>
      <rPr>
        <sz val="13"/>
        <rFont val="Times New Roman"/>
        <family val="1"/>
      </rPr>
      <t>……..tháng/năm ……..</t>
    </r>
  </si>
  <si>
    <r>
      <t xml:space="preserve">KẾT QUẢ THI HÀNH ÁN DÂN SỰ TÍNH BẰNG TIỀN CHIA THEO CƠ QUAN THI HÀNH ÁN VÀ CHẤP HÀNH VIÊN
</t>
    </r>
    <r>
      <rPr>
        <sz val="13"/>
        <rFont val="Times New Roman"/>
        <family val="1"/>
      </rPr>
      <t>……..tháng/năm ……..</t>
    </r>
  </si>
  <si>
    <r>
      <t xml:space="preserve">KẾT QUẢ THI HÀNH ÁN DÂN SỰ TÍNH BẰNG VIỆC CHIA THEO CƠ QUAN THI HÀNH ÁN VÀ CHẤP HÀNH VIÊN 
</t>
    </r>
    <r>
      <rPr>
        <sz val="13"/>
        <rFont val="Times New Roman"/>
        <family val="1"/>
      </rPr>
      <t>……..tháng/năm ……..</t>
    </r>
  </si>
  <si>
    <r>
      <t xml:space="preserve">  …………….,ngày…… tháng….. năm ……….
</t>
    </r>
    <r>
      <rPr>
        <b/>
        <sz val="13"/>
        <rFont val="Times New Roman"/>
        <family val="1"/>
      </rPr>
      <t xml:space="preserve">THỦ TRƯỞNG ĐƠN VỊ
</t>
    </r>
    <r>
      <rPr>
        <sz val="13"/>
        <rFont val="Times New Roman"/>
        <family val="1"/>
      </rPr>
      <t>(ký và ghi rõ họ tên)</t>
    </r>
  </si>
  <si>
    <t>DS trong hình sự (khác)</t>
  </si>
  <si>
    <t>DS trong hành chính</t>
  </si>
  <si>
    <t>Trường hợp chưa có điều kiện khác</t>
  </si>
  <si>
    <t>18</t>
  </si>
  <si>
    <t>Tổng số bản án, quyết định đã nhận</t>
  </si>
  <si>
    <t>19</t>
  </si>
  <si>
    <t>Tổng số giải quyết</t>
  </si>
  <si>
    <t>Số chưa có điều kiện đã chuyển sổ theo dõi riêng</t>
  </si>
  <si>
    <t>STT</t>
  </si>
  <si>
    <t>Năm trước chuyển sang (trừ số đã chuyển sổ theo dõi riêng)</t>
  </si>
  <si>
    <t xml:space="preserve">Đình chỉ </t>
  </si>
  <si>
    <t>Chưa có điều kiện (trừ số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</si>
  <si>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</si>
  <si>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Tín dụng</t>
  </si>
  <si>
    <t>Vụ việc cạnh tranh</t>
  </si>
  <si>
    <t>Trọng tài Thương mại</t>
  </si>
  <si>
    <t>DS trong hình sự (các tội XPTrTQLKT)</t>
  </si>
  <si>
    <t>DS trong hình sự  (tội phạm chức vụ)</t>
  </si>
  <si>
    <t>DS trong hình sự (loại khác)</t>
  </si>
  <si>
    <t>Hoãn theo điểm c k1, Đ 48</t>
  </si>
  <si>
    <t>Hoãn thi hành án (trừ điểm c k1, Đ 48)</t>
  </si>
  <si>
    <t>20</t>
  </si>
  <si>
    <t xml:space="preserve">Đơn vị  báo cáo: 
Đơn vị nhận báo cáo: </t>
  </si>
  <si>
    <t xml:space="preserve">Biểu số: 02/TK-THA
Ban hành theo TT số:          /2019/TT-BTP
ngày       tháng        năm 2019
Ngày nhận báo cáo: </t>
  </si>
  <si>
    <t xml:space="preserve">Biểu số: 03/TK-THA
Ban hành theo TT số:          /2019/TT-BTP
ngày       tháng        năm 2019
Ngày nhận báo cáo: </t>
  </si>
  <si>
    <t>Biểu số: 04/TK-THA
Ban hành theo TT số:          /2019/TT-BTP
ngày       tháng        năm 2019
Ngày nhận báo cáo:</t>
  </si>
  <si>
    <t xml:space="preserve">Biểu số: 05/TK-THA
Ban hành theo TT số:          /2019/TT-BTP
ngày       tháng        năm 2019
Ngày nhận báo cáo: </t>
  </si>
  <si>
    <t>Tổng số tiền theo bản án, quyết định đã nhận</t>
  </si>
  <si>
    <t>Giảm nghĩa vụ thi hành án</t>
  </si>
  <si>
    <t>Tên chỉ tiêu</t>
  </si>
  <si>
    <t>Thu hồi, sửa, hủy quyết định THA</t>
  </si>
  <si>
    <t>Giảm NV thi hành án</t>
  </si>
  <si>
    <t>Tỷ lệ thi hành xong trong số có điều kiện</t>
  </si>
  <si>
    <t>Đơn vị tính: 1.000 VNĐ và %</t>
  </si>
  <si>
    <t>Thu hồi,  hủy quyết định THA</t>
  </si>
  <si>
    <t>Tổng số  bản án, quyết định đã nhận</t>
  </si>
  <si>
    <t>Đơn vị tính: Bản án, quyết định, việc và %</t>
  </si>
  <si>
    <t>Thu hồi, hủy quyết định THA</t>
  </si>
  <si>
    <t>Năm trước chuyển sang (chưa trừ theo dõi riêng)</t>
  </si>
  <si>
    <t>Chuyển theo dõi riêng</t>
  </si>
  <si>
    <t>Việc</t>
  </si>
  <si>
    <t>Tiền</t>
  </si>
  <si>
    <t>Chưa có điều kiện (chưa trừ  theo dõi riêng)</t>
  </si>
  <si>
    <t>Tiêu chí</t>
  </si>
  <si>
    <t>TT</t>
  </si>
  <si>
    <t>PHỤ LỤC THEO DÕI SỐ CHUYỂN THEO DÕI RIÊNG</t>
  </si>
  <si>
    <t xml:space="preserve">Số đề nghị xét miễn </t>
  </si>
  <si>
    <t>Số đã được xét miễn</t>
  </si>
  <si>
    <t>Số đề nghị giảm</t>
  </si>
  <si>
    <t>Số đã được xét giảm</t>
  </si>
  <si>
    <t>Số việc</t>
  </si>
  <si>
    <t>Số tiền</t>
  </si>
  <si>
    <t>Tổng số việc đã ra quyết định cưỡng chế</t>
  </si>
  <si>
    <t>Kết quả cưỡng chế</t>
  </si>
  <si>
    <t>Cưỡng chế không huy động lực lượng</t>
  </si>
  <si>
    <t>Cưỡng chế có huy động lực lượng</t>
  </si>
  <si>
    <t>Đương sự tự nguyện trước khi cưỡng chế</t>
  </si>
  <si>
    <t xml:space="preserve">Cưỡng chế thành công
</t>
  </si>
  <si>
    <t>Cưỡng chế không thành công</t>
  </si>
  <si>
    <t>Chưa tổ chức cưỡng chế</t>
  </si>
  <si>
    <t>Đơn vị tính: Việc và đơn</t>
  </si>
  <si>
    <t>Tổng số đơn tiếp nhận
(Đơn)</t>
  </si>
  <si>
    <t>Đơn trùng (Đơn)</t>
  </si>
  <si>
    <t>Kết quả giải quyết số việc thuộc thẩm quyền (Việc)</t>
  </si>
  <si>
    <t>Chia theo
 thời điểm thụ lý</t>
  </si>
  <si>
    <t>Chia theo thẩm quyền giải quyết</t>
  </si>
  <si>
    <t>Số việc thuộc thẩm quyền giải quyết của cơ quan khác</t>
  </si>
  <si>
    <t>Đúng toàn bộ</t>
  </si>
  <si>
    <t>Đúng một phần</t>
  </si>
  <si>
    <t>Sai toàn bộ</t>
  </si>
  <si>
    <t>Số chưa giải quyết chuyển kỳ sau</t>
  </si>
  <si>
    <t>Quyết định về thi hành án</t>
  </si>
  <si>
    <t>Áp dụng biện pháp cưỡng chế</t>
  </si>
  <si>
    <t>Áp dụng biện pháp bảo đảm</t>
  </si>
  <si>
    <t>Nội dung khác</t>
  </si>
  <si>
    <t>Số năm trước chuyển sang</t>
  </si>
  <si>
    <t>Số mới nhận</t>
  </si>
  <si>
    <t>Quyết định thi hành án</t>
  </si>
  <si>
    <t>Quyết định ủy thác</t>
  </si>
  <si>
    <t>Quyết định hoãn/ Đình chỉ/ Tạm đình chỉ</t>
  </si>
  <si>
    <t>Cưỡng chế kê biên tài sản</t>
  </si>
  <si>
    <t>Cưỡng chế giao tài sản bán đấu giá</t>
  </si>
  <si>
    <t>Biện pháp cưỡng chế khác</t>
  </si>
  <si>
    <t xml:space="preserve">            A</t>
  </si>
  <si>
    <t>Tổng số (Khiếu nại)</t>
  </si>
  <si>
    <t>Tổng số (Tố cáo)</t>
  </si>
  <si>
    <t>Khiếu nại</t>
  </si>
  <si>
    <t>Tố cáo</t>
  </si>
  <si>
    <t xml:space="preserve">Đơn vị tính: Việc, Đoàn và Lượt </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</si>
  <si>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</si>
  <si>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</si>
  <si>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</si>
  <si>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</si>
  <si>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</si>
  <si>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</si>
  <si>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</si>
  <si>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</si>
  <si>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</si>
  <si>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</si>
  <si>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</si>
  <si>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Kiến nghị, phản ánh</t>
  </si>
  <si>
    <t>Thuộc thẩm quyền</t>
  </si>
  <si>
    <t>Khác</t>
  </si>
  <si>
    <t>Số đã giải quyết</t>
  </si>
  <si>
    <t>Số TT</t>
  </si>
  <si>
    <t>Tổng số cuộc</t>
  </si>
  <si>
    <t xml:space="preserve">Cơ quan giám sát </t>
  </si>
  <si>
    <t>Kết quả thực hiện kết luận giám sát</t>
  </si>
  <si>
    <t>Tổng số kháng nghị đã nhận</t>
  </si>
  <si>
    <t>Kháng nghị
của cuộc kiểm sát trực tiếp</t>
  </si>
  <si>
    <t>Kháng nghị khác</t>
  </si>
  <si>
    <t>Tổng số kiến nghị đã nhận</t>
  </si>
  <si>
    <t>Kiến nghị 
của cuộc kiểm sát trực tiếp</t>
  </si>
  <si>
    <t>Kiến nghị khác</t>
  </si>
  <si>
    <t>Quốc hội</t>
  </si>
  <si>
    <t>Hội đồng nhân dân</t>
  </si>
  <si>
    <t>Mặt trận Tổ quốc</t>
  </si>
  <si>
    <t>Đã thực hiện</t>
  </si>
  <si>
    <t>Chưa thực hiện</t>
  </si>
  <si>
    <t>Giải trình</t>
  </si>
  <si>
    <t>Tổng số</t>
  </si>
  <si>
    <t>Tổng số việc thụ lý</t>
  </si>
  <si>
    <t>Kết quả giải quyết</t>
  </si>
  <si>
    <t>Kết quả chi trả</t>
  </si>
  <si>
    <t>Kết quả thực hiện hoàn trả</t>
  </si>
  <si>
    <t xml:space="preserve">Tổng số 
</t>
  </si>
  <si>
    <t>Số việc chưa có bản án, quyết định giải quyết bồi thường có hiệu lực pháp luật</t>
  </si>
  <si>
    <t>Đã có bản án, quyết định giải quyết bồi thường có hiệu lực pháp luật</t>
  </si>
  <si>
    <t xml:space="preserve">Đã được cấp kinh phí bồi thường </t>
  </si>
  <si>
    <t xml:space="preserve">Đã chi trả cho người bị thiệt hại </t>
  </si>
  <si>
    <t xml:space="preserve">Đã có Quyết định hoàn trả có hiệu lực pháp luật </t>
  </si>
  <si>
    <t xml:space="preserve">Đã thực hiện hoàn trả </t>
  </si>
  <si>
    <t>Năm trước chuyển sang</t>
  </si>
  <si>
    <t>Trong kỳ báo cáo</t>
  </si>
  <si>
    <t>Ghi chú: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</si>
  <si>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</si>
  <si>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</si>
  <si>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</si>
  <si>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Đơn vị tính: Việc</t>
  </si>
  <si>
    <t xml:space="preserve"> Tổng số bản án, quyết định cơ quan Thi hành án dân sự nhận từ Tòa án nhân dân</t>
  </si>
  <si>
    <t>Số QĐ buộc THAHC được Tòa án nhân dân chuyển giao cho cơ quan THADS chia theo nội dung theo dõi</t>
  </si>
  <si>
    <t>Kết quả theo dõi thi hành án hành chính</t>
  </si>
  <si>
    <t>Tổng số bản án, quyết định có nội dung theo dõi</t>
  </si>
  <si>
    <t>Số  bản án, quyết định không có nội dung theo dõi</t>
  </si>
  <si>
    <t>Số  bản án, quyết định đã ra thông báo tự nguyện THA</t>
  </si>
  <si>
    <t>Số quyết định buộc thi hành án hành chính đã đăng tải công khai</t>
  </si>
  <si>
    <t>Số vụ việc cơ quan THADS làm việc với người phải thi hành án</t>
  </si>
  <si>
    <t>Số vụ việc cơ quan THADS có văn bản kiến nghị xử lý do không chấp hành án</t>
  </si>
  <si>
    <t>Số trường hợp người phải thi hành án bị xử lý trách nhiệm theo kiến nghị của cơ quan THADS</t>
  </si>
  <si>
    <t xml:space="preserve">Tổng số bản án, quyết định của Tòa án được theo dõi đã thi hành xong </t>
  </si>
  <si>
    <t>Tổng số bản án, quyết định của Tòa án được theo dõi chưa thi hành xong</t>
  </si>
  <si>
    <t>Kỳ trước 
chuyển sang</t>
  </si>
  <si>
    <t>Số bản án đã có QĐ buộc THAHC</t>
  </si>
  <si>
    <t>Số bản án không có QĐ buộc THAHC</t>
  </si>
  <si>
    <t>NGƯỜI LẬP BIỂU</t>
  </si>
  <si>
    <r>
      <t>Kết quả giám sát (</t>
    </r>
    <r>
      <rPr>
        <i/>
        <sz val="9"/>
        <rFont val="Times New Roman"/>
        <family val="1"/>
      </rPr>
      <t>cuộc</t>
    </r>
    <r>
      <rPr>
        <b/>
        <sz val="9"/>
        <rFont val="Times New Roman"/>
        <family val="1"/>
      </rPr>
      <t>)</t>
    </r>
  </si>
  <si>
    <t>Đơn vị tính: việc và 1.000 đồng</t>
  </si>
  <si>
    <t>Tổng số việc thuộc thẩm quyền giải quyết của CQ THADS</t>
  </si>
  <si>
    <t>Thông tin chung biểu mẫu</t>
  </si>
  <si>
    <t>Thay đổi thông tin cột C để điền thông tin vào các biểu mẫu</t>
  </si>
  <si>
    <t>Người lập biểu</t>
  </si>
  <si>
    <t xml:space="preserve">Chức danh </t>
  </si>
  <si>
    <t>Lãnh đạo</t>
  </si>
  <si>
    <t xml:space="preserve">Ngày ký </t>
  </si>
  <si>
    <t>Họ tên người ký</t>
  </si>
  <si>
    <t>Họ tên người lập biểu</t>
  </si>
  <si>
    <t>Kỳ báo cáo</t>
  </si>
  <si>
    <t>Đơn vị báo cáo</t>
  </si>
  <si>
    <t>* ô bôi vàng không thực hiện thống kê</t>
  </si>
  <si>
    <t>Đơn vị tính: Việc và 1.000 đồng</t>
  </si>
  <si>
    <t>Số đình chỉ</t>
  </si>
  <si>
    <t>Số việc tiếp nhận  (Việc)</t>
  </si>
  <si>
    <t>Lưu ý: Biểu 4 đến biểu 12 có thể thêm dòng nhưng không thêm được cột để đảm bảo cấu trúc của biểu mẫu</t>
  </si>
  <si>
    <t xml:space="preserve">Hoãn thi hành án </t>
  </si>
  <si>
    <r>
      <t>Kết quả thực hiện kháng nghị kiểm sát (</t>
    </r>
    <r>
      <rPr>
        <i/>
        <sz val="9"/>
        <rFont val="Times New Roman"/>
        <family val="1"/>
      </rPr>
      <t>cuộc</t>
    </r>
    <r>
      <rPr>
        <b/>
        <sz val="9"/>
        <rFont val="Times New Roman"/>
        <family val="1"/>
      </rPr>
      <t>)</t>
    </r>
  </si>
  <si>
    <r>
      <t>Kết quả thực hiện kiến nghị kiểm sát (</t>
    </r>
    <r>
      <rPr>
        <i/>
        <sz val="9"/>
        <rFont val="Times New Roman"/>
        <family val="1"/>
      </rPr>
      <t>bản kiến nghị</t>
    </r>
    <r>
      <rPr>
        <b/>
        <sz val="9"/>
        <rFont val="Times New Roman"/>
        <family val="1"/>
      </rPr>
      <t>)</t>
    </r>
  </si>
  <si>
    <t>Điểm a khoản 1 Điều 50</t>
  </si>
  <si>
    <t>Điểm b khoản 1 Điều 50</t>
  </si>
  <si>
    <t>Điểm c khoản 1 Điều 50</t>
  </si>
  <si>
    <t>Điểm d khoản 1 Điều 50</t>
  </si>
  <si>
    <t>Điểm đ khoản 1 Điều 50</t>
  </si>
  <si>
    <t>Điểm e khoản 1 Điều 50</t>
  </si>
  <si>
    <t>Điểm g khoản 1 Điều 50</t>
  </si>
  <si>
    <t>Điểm h khoản 1 Điều 50</t>
  </si>
  <si>
    <t xml:space="preserve">Biểu số: 01/TK-THA
Ban hành theo TT số: 06/2019/TT-BTP
ngày 21 tháng 11 năm 2019
Ngày nhận báo cáo: </t>
  </si>
  <si>
    <t xml:space="preserve">Biểu số: 02/TK-THA
Ban hành theo TT số: 06/2019/TT-BTP
ngày 21 tháng 11 năm 2019
Ngày nhận báo cáo: </t>
  </si>
  <si>
    <t xml:space="preserve">Biểu số: 03/TK-THA
Ban hành theo TT số: 06/2019/TT-BTP
ngày 21 tháng 11 năm 2019
Ngày nhận báo cáo: </t>
  </si>
  <si>
    <t xml:space="preserve">Biểu số: 04/TK-THA
Ban hành theo TT số: 06/2019/TT-BTP
ngày 21 tháng 11 năm 2019
Ngày nhận báo cáo: </t>
  </si>
  <si>
    <t xml:space="preserve">Biểu số: 05/TK-THA
Ban hành theo TT số: 06/2019/TT-BTP
ngày 21 tháng 11 năm 2019
Ngày nhận báo cáo: </t>
  </si>
  <si>
    <t xml:space="preserve">Biểu số: 06/TK-THA
Ban hành theo TT số: 06/2019/TT-BTP
ngày 21 tháng 11 năm 2019
Ngày nhận báo cáo: </t>
  </si>
  <si>
    <t>Biểu số: 07/TK-THA
Ban hành theo TT số: 06/2019/TT-BTP
ngày 21 tháng 11 năm 2019
Ngày nhận báo cáo:</t>
  </si>
  <si>
    <t xml:space="preserve">Biểu số: 08/TK-THA
Ban hành theo TT số: 06/2019/TT-BTP
ngày 21 tháng 11 năm 2019
Ngày nhận báo cáo: </t>
  </si>
  <si>
    <t xml:space="preserve">Biểu số: 09/TK-THA
Ban hành theo TT số: 06/2019/TT-BTP
ngày 21 tháng 11 năm 2019
Ngày nhận báo cáo: </t>
  </si>
  <si>
    <t xml:space="preserve">Biểu số: 10/TK-THA
Ban hành theo TT số: 06/2019/TT-BTP
ngày 21 tháng 11 năm 2019
Ngày nhận báo cáo: </t>
  </si>
  <si>
    <t xml:space="preserve">Biểu số: 11/TK-THA
Ban hành theo TT số: 06/2019/TT-BTP 
ngày 21 tháng 11 năm 2019
Ngày nhận báo cáo: </t>
  </si>
  <si>
    <t xml:space="preserve">Biểu số: 12/TK-THA
Ban hành theo TT số: 06/2019/TT-BTP
ngày 21 tháng 11 năm 2019
Ngày nhận báo cáo: </t>
  </si>
  <si>
    <t>Cục Thi hành án DS tỉnh Sơn La</t>
  </si>
  <si>
    <t>Nguyễn Ngọc Hải</t>
  </si>
  <si>
    <t>Nguyễn Văn Bắc</t>
  </si>
  <si>
    <t>Lường Quang Yên</t>
  </si>
  <si>
    <t>Lò Anh Vĩnh</t>
  </si>
  <si>
    <t>Hoàng Quốc Toản</t>
  </si>
  <si>
    <t>Thào Thị Minh Ngọc</t>
  </si>
  <si>
    <t>Chi cục THA Thành Phố</t>
  </si>
  <si>
    <t>Trịnh Cương Quyết</t>
  </si>
  <si>
    <t>Cầm Trung Toàn</t>
  </si>
  <si>
    <t>Lê Thị Hải Thương</t>
  </si>
  <si>
    <t>Hà Thị Tuyết</t>
  </si>
  <si>
    <t>Tòng Mai Phương</t>
  </si>
  <si>
    <t>Chi cục THA Mai Sơn</t>
  </si>
  <si>
    <t>Nguyễn Trọng Đoàn</t>
  </si>
  <si>
    <t>Ngô Văn Bình</t>
  </si>
  <si>
    <t>Nguyễn Hữu Việt</t>
  </si>
  <si>
    <t>Nguyễn Mạnh Toản</t>
  </si>
  <si>
    <t>Chi cục THA Yên Châu</t>
  </si>
  <si>
    <t>Hoàng Thị Vui</t>
  </si>
  <si>
    <t>Lừ Văn Tâm</t>
  </si>
  <si>
    <t>Chi cục THA Mộc Châu</t>
  </si>
  <si>
    <t xml:space="preserve"> Hoàng Ngọc Lập</t>
  </si>
  <si>
    <t>Nguyễn Ngọc Chiến</t>
  </si>
  <si>
    <t>Trần Văn Tuấn</t>
  </si>
  <si>
    <t>Chi cục THA Vân Hồ</t>
  </si>
  <si>
    <t>Vũ Thắng</t>
  </si>
  <si>
    <t>Ngô Đình Sơn</t>
  </si>
  <si>
    <t>Hoàng Anh Dũng</t>
  </si>
  <si>
    <t>Chi cục THA Phù Yên</t>
  </si>
  <si>
    <t>Lò Văn Khiếng</t>
  </si>
  <si>
    <t>32</t>
  </si>
  <si>
    <t>Hoàng Ngọc Bắc</t>
  </si>
  <si>
    <t>Chi cục THA Bắc Yên</t>
  </si>
  <si>
    <t>33</t>
  </si>
  <si>
    <t>34</t>
  </si>
  <si>
    <t>Ngô Quang</t>
  </si>
  <si>
    <t>Chi cục THA Sông Mã</t>
  </si>
  <si>
    <t>35</t>
  </si>
  <si>
    <t>Nguyễn Viết Hiền</t>
  </si>
  <si>
    <t>36</t>
  </si>
  <si>
    <t xml:space="preserve">Quàng Văn Hải </t>
  </si>
  <si>
    <t>37</t>
  </si>
  <si>
    <t>Lường Văn Bích</t>
  </si>
  <si>
    <t>38</t>
  </si>
  <si>
    <t>Chi cục THA Sốp Cộp</t>
  </si>
  <si>
    <t>Nguyễn Tấn Việt</t>
  </si>
  <si>
    <t>Bùi Đỗ Hà</t>
  </si>
  <si>
    <t>Chi cục THA Thuận Châu</t>
  </si>
  <si>
    <t>Trần Văn Quận</t>
  </si>
  <si>
    <t>Lò Văn Ngoan</t>
  </si>
  <si>
    <t>Trần Thị Cúc</t>
  </si>
  <si>
    <t>Chi cục THA Quỳnh Nhai</t>
  </si>
  <si>
    <t>Lò Văn Kính</t>
  </si>
  <si>
    <t>Chi cục THA Mường La</t>
  </si>
  <si>
    <t>Vũ Văn Nhương</t>
  </si>
  <si>
    <t>Lê Thị Thu Huyền</t>
  </si>
  <si>
    <t>Chi cục Thi hành án huyện Thành Phố</t>
  </si>
  <si>
    <t>Chi cục Thi hành án huyện  Mai Sơn</t>
  </si>
  <si>
    <t>Chi cục Thi hành án huyện Yên Châu</t>
  </si>
  <si>
    <t>Chi cục Thi hành án huyện  Mộc Châu</t>
  </si>
  <si>
    <t>Chi cục Thi hành án huyện Vân Hồ</t>
  </si>
  <si>
    <t>Chi cục Thi hành án huyện Phù Yên</t>
  </si>
  <si>
    <t>Chi cục Thi hành án huyện Bắc Yên</t>
  </si>
  <si>
    <t>Chi cục Thi hành án huyện Sông Mã</t>
  </si>
  <si>
    <t xml:space="preserve">Chi cục Thi hành án huyện Sốp Cộp </t>
  </si>
  <si>
    <t>Chi cục Thi hành án huyện Quỳnh Nhai</t>
  </si>
  <si>
    <t>Chi cục Thi hành án huyện Thuận Châu</t>
  </si>
  <si>
    <t>Chi cục Thi hành án huyện Mường La</t>
  </si>
  <si>
    <t>6.1</t>
  </si>
  <si>
    <t>6.2</t>
  </si>
  <si>
    <t>7.1</t>
  </si>
  <si>
    <t>7.2</t>
  </si>
  <si>
    <t>8.1</t>
  </si>
  <si>
    <t>8.2</t>
  </si>
  <si>
    <t>9.1</t>
  </si>
  <si>
    <t>9.2</t>
  </si>
  <si>
    <t>10.1</t>
  </si>
  <si>
    <t>10.2</t>
  </si>
  <si>
    <t>11.1</t>
  </si>
  <si>
    <t>11.2</t>
  </si>
  <si>
    <t>12.1</t>
  </si>
  <si>
    <t>12.2</t>
  </si>
  <si>
    <t>13.1</t>
  </si>
  <si>
    <t>13.2</t>
  </si>
  <si>
    <t>Cục THADS tỉnh Sơn La</t>
  </si>
  <si>
    <t>PHÓ CỤC TRƯỞNG</t>
  </si>
  <si>
    <t>Quàng Văn Mừng</t>
  </si>
  <si>
    <t>Lê Văn Minh</t>
  </si>
  <si>
    <t>Lò Huy Bắc</t>
  </si>
  <si>
    <t>CC THA Thành Phố</t>
  </si>
  <si>
    <t>CC  THA Mai Sơn</t>
  </si>
  <si>
    <t>CC THA Yên Châu</t>
  </si>
  <si>
    <t>CC THA Mộc Châu</t>
  </si>
  <si>
    <t>CC THA Vân Hồ</t>
  </si>
  <si>
    <t>CC THA  Phù Yên</t>
  </si>
  <si>
    <t>CC THA  Bắc Yên</t>
  </si>
  <si>
    <t>CC THA Sông Mã</t>
  </si>
  <si>
    <t>CC THA Sốp Cộp</t>
  </si>
  <si>
    <t>CC THA Thuận Châu</t>
  </si>
  <si>
    <t>CC THA Quỳnh Nhai</t>
  </si>
  <si>
    <t>CC THA Mường La</t>
  </si>
  <si>
    <t>CĐ</t>
  </si>
  <si>
    <t>TĐ</t>
  </si>
  <si>
    <t>c) Đương sự có thoả thuận bằng văn bản hoặc người được thi hành án có văn bản yêu cầu cơ quan thi hành án dân sự không tiếp tục việc thi hành án, trừ trường hợp việc đình chỉ thi hành án ảnh hưởng đến quyền, lợi ích hợp pháp của người thứ ba;</t>
  </si>
  <si>
    <t>Cột 3=4+5</t>
  </si>
  <si>
    <t>6+15</t>
  </si>
  <si>
    <t>tổng đon 1-2</t>
  </si>
  <si>
    <t>cột 10</t>
  </si>
  <si>
    <t>cột 14=c3+6</t>
  </si>
  <si>
    <t>cot 11+12+13</t>
  </si>
  <si>
    <t>cot15+16</t>
  </si>
  <si>
    <t>c15</t>
  </si>
  <si>
    <t>c17=18+19</t>
  </si>
  <si>
    <t>Tổng Việc NTCS CĐ+ TĐ chưa trừ</t>
  </si>
  <si>
    <t>Việc CĐK CĐ+TĐ chưa trừ</t>
  </si>
  <si>
    <t>việc chuyển số CĐ+TĐ</t>
  </si>
  <si>
    <t>Tổng tiền NTCS CĐ+ TĐ</t>
  </si>
  <si>
    <t>tiền CĐK CĐ+TĐ</t>
  </si>
  <si>
    <t>tiền chuyển số CĐ+TĐ</t>
  </si>
  <si>
    <t>cot 6 7+15+16+17</t>
  </si>
  <si>
    <t>cot2-4-5</t>
  </si>
  <si>
    <t>nam trước chuyển sang Thông tư 08</t>
  </si>
  <si>
    <t>TT 06 mới</t>
  </si>
  <si>
    <t>chuyển sổ theo dõi</t>
  </si>
  <si>
    <t>Nguyễn T Minh Hậu</t>
  </si>
  <si>
    <t>31</t>
  </si>
  <si>
    <t>tháng 11</t>
  </si>
  <si>
    <t>Phát sinh tháng 10 là 1 tháng 11 là 3</t>
  </si>
  <si>
    <t>01 kháng nghịđã thực hiện trong tháng 10</t>
  </si>
  <si>
    <t>mới</t>
  </si>
  <si>
    <t>01 kiến nghị chưa thực hiện tháng 9 chuyển sang</t>
  </si>
  <si>
    <t>Đỗ Hải Yến</t>
  </si>
  <si>
    <t>Nguyễn Văn Phú</t>
  </si>
  <si>
    <t>30</t>
  </si>
  <si>
    <t>*Ghi chú: Đình chỉ thi hành vụ phá sản Công ty Dâu tằm tơ Sơn La (án chủ động) theo điểm c khoản 1 Điều 50 do người được thi hành án là Ngân hàng chính sách đã có văn bản yêu cầu cơ quan thi hành án dân sự không tiếp tục việc thi hành án số tiền nợ lãi 3.876.141.000đ.</t>
  </si>
  <si>
    <t>Nguyễn Tuấn Anh</t>
  </si>
  <si>
    <t>Lường Văn Nghi</t>
  </si>
  <si>
    <t>Nguyễn Thị Ngọc</t>
  </si>
  <si>
    <t xml:space="preserve">KẾT QUẢ THI HÀNH ÁN DÂN SỰ TÍNH BẰNG VIỆC CHIA THEO CƠ QUAN THI HÀNH ÁN DÂN SỰ VÀ CHẤP HÀNH VIÊN
</t>
  </si>
  <si>
    <t>Cot 7=8+15+16+17</t>
  </si>
  <si>
    <t>cot 2-5-6</t>
  </si>
  <si>
    <t>Ntruoc cs tt08</t>
  </si>
  <si>
    <t>tt06 moi</t>
  </si>
  <si>
    <t>Chuyển sổ theo dõi riêng</t>
  </si>
  <si>
    <t>28</t>
  </si>
  <si>
    <t>29</t>
  </si>
  <si>
    <t>Ghi chú: Toàn tỉnh có 04 việc thu hồi quyết định trong đó CC THADS thành phố 02 việc =  452.000.000đ thu hồi QĐ THA theo điểm c khoản 1 Điều 37 luật THADS  căn cứ ra QĐ THA không còn; Chi cục THADS huyện Sông Mã 02 việc = 409.319.000đ thu hồi QĐ THA theo điểm b khoản 1 Điều 37 luật THADS QĐ về THA có sai sót  làm thay đổi nội dung vụ việc</t>
  </si>
  <si>
    <t xml:space="preserve">KẾT QUẢ THI HÀNH ÁN DÂN SỰ TÍNH BẰNG TIỀN CHIA THEO CƠ QUAN THI HÀNH ÁN DÂN SỰ VÀ CHẤP HÀNH VIÊN
</t>
  </si>
  <si>
    <t>11 tháng/năm 2021</t>
  </si>
  <si>
    <t>Sơn La, ngày 01 tháng 9 năm 2021</t>
  </si>
  <si>
    <t>Đơn vị  báo cáo: CỤC THI HÀNH ÁN DÂN SỰ TỈNH SƠN LA
Đơn vị nhận báo cáo: TỔNG CỤC THI HÀNH ÁN DÂN SỰ</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</si>
</sst>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 ;&quot; (&quot;#,##0\);&quot; -&quot;#\ ;@\ "/>
    <numFmt numFmtId="174" formatCode="_(* #,##0.0_);_(* \(#,##0.0\);_(* &quot;-&quot;??_);_(@_)"/>
  </numFmts>
  <fonts count="92">
    <font>
      <sz val="12"/>
      <name val="Times New Roman"/>
      <family val="1"/>
    </font>
    <font>
      <sz val="11"/>
      <color indexed="8"/>
      <name val="Arial"/>
      <family val="2"/>
    </font>
    <font>
      <b/>
      <sz val="12"/>
      <name val="Times New Roman"/>
      <family val="1"/>
    </font>
    <font>
      <sz val="11"/>
      <name val="Times New Roman"/>
      <family val="1"/>
    </font>
    <font>
      <sz val="9"/>
      <name val="MingLiU"/>
      <family val="3"/>
    </font>
    <font>
      <b/>
      <sz val="10"/>
      <name val="Times New Roman"/>
      <family val="1"/>
    </font>
    <font>
      <b/>
      <sz val="11"/>
      <name val="Times New Roman"/>
      <family val="1"/>
    </font>
    <font>
      <sz val="8"/>
      <name val="Times New Roman"/>
      <family val="1"/>
    </font>
    <font>
      <b/>
      <sz val="9"/>
      <name val="Times New Roman"/>
      <family val="1"/>
    </font>
    <font>
      <b/>
      <sz val="13"/>
      <name val="Times New Roman"/>
      <family val="1"/>
    </font>
    <font>
      <sz val="13"/>
      <name val="Times New Roman"/>
      <family val="1"/>
    </font>
    <font>
      <sz val="9"/>
      <name val="Times New Roman"/>
      <family val="1"/>
    </font>
    <font>
      <b/>
      <sz val="14"/>
      <name val="Times New Roman"/>
      <family val="1"/>
    </font>
    <font>
      <sz val="14"/>
      <name val="Times New Roman"/>
      <family val="1"/>
    </font>
    <font>
      <i/>
      <sz val="11"/>
      <name val="Times New Roman"/>
      <family val="1"/>
    </font>
    <font>
      <i/>
      <sz val="12"/>
      <name val="Times New Roman"/>
      <family val="1"/>
    </font>
    <font>
      <sz val="14"/>
      <name val=".VnTime"/>
      <family val="2"/>
    </font>
    <font>
      <i/>
      <sz val="11"/>
      <color indexed="10"/>
      <name val="Times New Roman"/>
      <family val="1"/>
    </font>
    <font>
      <sz val="12"/>
      <color indexed="9"/>
      <name val="Times New Roman"/>
      <family val="1"/>
    </font>
    <font>
      <sz val="9"/>
      <color indexed="9"/>
      <name val="Times New Roman"/>
      <family val="1"/>
    </font>
    <font>
      <sz val="10"/>
      <name val="Times New Roman"/>
      <family val="1"/>
    </font>
    <font>
      <sz val="8.5"/>
      <name val="Times New Roman"/>
      <family val="1"/>
    </font>
    <font>
      <b/>
      <sz val="13"/>
      <color indexed="9"/>
      <name val="Times New Roman"/>
      <family val="1"/>
    </font>
    <font>
      <sz val="13"/>
      <color indexed="9"/>
      <name val="Times New Roman"/>
      <family val="1"/>
    </font>
    <font>
      <b/>
      <sz val="12"/>
      <color indexed="9"/>
      <name val="Times New Roman"/>
      <family val="1"/>
    </font>
    <font>
      <i/>
      <sz val="10"/>
      <name val="Times New Roman"/>
      <family val="1"/>
    </font>
    <font>
      <b/>
      <sz val="12"/>
      <color indexed="8"/>
      <name val="Times New Roman"/>
      <family val="1"/>
    </font>
    <font>
      <b/>
      <sz val="11"/>
      <color indexed="8"/>
      <name val="Times New Roman"/>
      <family val="1"/>
    </font>
    <font>
      <sz val="12"/>
      <color indexed="8"/>
      <name val="Times New Roman"/>
      <family val="1"/>
    </font>
    <font>
      <sz val="10"/>
      <color indexed="8"/>
      <name val="Times New Roman"/>
      <family val="1"/>
    </font>
    <font>
      <b/>
      <sz val="10"/>
      <color indexed="8"/>
      <name val="Times New Roman"/>
      <family val="1"/>
    </font>
    <font>
      <sz val="13"/>
      <color indexed="8"/>
      <name val="Times New Roman"/>
      <family val="1"/>
    </font>
    <font>
      <b/>
      <sz val="13"/>
      <color indexed="8"/>
      <name val="Times New Roman"/>
      <family val="1"/>
    </font>
    <font>
      <sz val="10"/>
      <color indexed="8"/>
      <name val="Arial"/>
      <family val="2"/>
    </font>
    <font>
      <sz val="11"/>
      <color indexed="8"/>
      <name val="Times New Roman"/>
      <family val="1"/>
    </font>
    <font>
      <sz val="11"/>
      <color indexed="8"/>
      <name val="Calibri"/>
      <family val="2"/>
    </font>
    <font>
      <i/>
      <sz val="9"/>
      <name val="Times New Roman"/>
      <family val="1"/>
    </font>
    <font>
      <sz val="12"/>
      <color indexed="10"/>
      <name val="Times New Roman"/>
      <family val="1"/>
    </font>
    <font>
      <sz val="11"/>
      <color indexed="10"/>
      <name val="Times New Roman"/>
      <family val="1"/>
    </font>
    <font>
      <sz val="10"/>
      <color indexed="10"/>
      <name val="Times New Roman"/>
      <family val="1"/>
    </font>
    <font>
      <b/>
      <sz val="8"/>
      <name val="Times New Roman"/>
      <family val="1"/>
    </font>
    <font>
      <sz val="7"/>
      <name val="Times New Roman"/>
      <family val="1"/>
    </font>
    <font>
      <b/>
      <sz val="7"/>
      <name val="Times New Roman"/>
      <family val="1"/>
    </font>
    <font>
      <sz val="13"/>
      <name val=".VnTime"/>
      <family val="2"/>
    </font>
    <font>
      <i/>
      <sz val="12"/>
      <color indexed="8"/>
      <name val="Times New Roman"/>
      <family val="1"/>
    </font>
    <font>
      <b/>
      <sz val="9"/>
      <color indexed="8"/>
      <name val="Times New Roman"/>
      <family val="1"/>
    </font>
    <font>
      <sz val="6"/>
      <name val="Times New Roman"/>
      <family val="1"/>
    </font>
    <font>
      <sz val="9"/>
      <color indexed="10"/>
      <name val="Times New Roman"/>
      <family val="1"/>
    </font>
    <font>
      <b/>
      <sz val="6"/>
      <name val="Times New Roman"/>
      <family val="1"/>
    </font>
    <font>
      <b/>
      <sz val="5"/>
      <name val="Times New Roman"/>
      <family val="1"/>
    </font>
    <font>
      <sz val="9"/>
      <color indexed="8"/>
      <name val="Arial"/>
      <family val="2"/>
    </font>
    <font>
      <sz val="10"/>
      <name val="Arial"/>
      <family val="2"/>
    </font>
    <font>
      <i/>
      <sz val="14"/>
      <name val="Times New Roman"/>
      <family val="1"/>
    </font>
    <font>
      <i/>
      <sz val="13"/>
      <name val="Times New Roman"/>
      <family val="1"/>
    </font>
    <font>
      <b/>
      <i/>
      <sz val="9"/>
      <name val="Times New Roman"/>
      <family val="1"/>
    </font>
    <font>
      <b/>
      <i/>
      <sz val="13"/>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5"/>
      <name val="Times New Roman"/>
      <family val="1"/>
    </font>
    <font>
      <i/>
      <sz val="8"/>
      <name val="Times New Roman"/>
      <family val="1"/>
    </font>
    <font>
      <sz val="6"/>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indexed="50"/>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
      <patternFill patternType="solid">
        <fgColor indexed="40"/>
        <bgColor indexed="64"/>
      </patternFill>
    </fill>
    <fill>
      <patternFill patternType="solid">
        <fgColor rgb="FF92D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top/>
      <bottom style="thin"/>
    </border>
    <border>
      <left style="thin"/>
      <right/>
      <top/>
      <bottom style="thin"/>
    </border>
    <border>
      <left/>
      <right style="thin"/>
      <top/>
      <bottom style="thin"/>
    </border>
    <border>
      <left/>
      <right style="thin"/>
      <top style="thin"/>
      <bottom style="thin"/>
    </border>
    <border>
      <left/>
      <right/>
      <top style="thin"/>
      <bottom/>
    </border>
    <border>
      <left style="thin">
        <color indexed="8"/>
      </left>
      <right style="thin">
        <color indexed="8"/>
      </right>
      <top style="thin">
        <color indexed="8"/>
      </top>
      <bottom style="thin">
        <color indexed="8"/>
      </bottom>
    </border>
    <border>
      <left style="thin"/>
      <right style="thin"/>
      <top/>
      <bottom style="thin"/>
    </border>
    <border>
      <left>
        <color indexed="63"/>
      </left>
      <right style="thin"/>
      <top style="thin"/>
      <bottom>
        <color indexed="63"/>
      </bottom>
    </border>
    <border>
      <left>
        <color indexed="63"/>
      </left>
      <right>
        <color indexed="63"/>
      </right>
      <top style="thin"/>
      <bottom style="thin"/>
    </border>
    <border>
      <left style="thin"/>
      <right style="thin"/>
      <top/>
      <bottom/>
    </border>
    <border>
      <left/>
      <right style="thin"/>
      <top/>
      <bottom/>
    </border>
    <border>
      <left style="thin"/>
      <right/>
      <top style="thin"/>
      <bottom/>
    </border>
    <border>
      <left style="thin"/>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0" borderId="0">
      <alignment/>
      <protection/>
    </xf>
    <xf numFmtId="0" fontId="35"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1017">
    <xf numFmtId="0" fontId="0" fillId="0" borderId="0" xfId="0" applyAlignment="1">
      <alignment/>
    </xf>
    <xf numFmtId="49" fontId="0" fillId="0" borderId="0" xfId="0" applyNumberFormat="1" applyAlignment="1">
      <alignment/>
    </xf>
    <xf numFmtId="49" fontId="3" fillId="0" borderId="0" xfId="0" applyNumberFormat="1" applyFont="1" applyAlignment="1">
      <alignment/>
    </xf>
    <xf numFmtId="49" fontId="0" fillId="0" borderId="0" xfId="0" applyNumberFormat="1" applyFont="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33" borderId="0" xfId="0" applyNumberFormat="1" applyFont="1" applyFill="1" applyAlignment="1">
      <alignment horizontal="center"/>
    </xf>
    <xf numFmtId="49" fontId="16" fillId="0" borderId="0" xfId="0" applyNumberFormat="1" applyFont="1" applyAlignment="1">
      <alignment/>
    </xf>
    <xf numFmtId="49" fontId="13" fillId="0" borderId="0" xfId="0" applyNumberFormat="1" applyFont="1" applyAlignment="1">
      <alignment/>
    </xf>
    <xf numFmtId="49" fontId="0" fillId="33" borderId="0" xfId="0" applyNumberFormat="1" applyFont="1" applyFill="1" applyAlignment="1">
      <alignment horizontal="center" vertical="center"/>
    </xf>
    <xf numFmtId="49" fontId="0" fillId="33" borderId="0" xfId="0" applyNumberFormat="1" applyFont="1" applyFill="1" applyBorder="1" applyAlignment="1">
      <alignment horizontal="center" vertical="center"/>
    </xf>
    <xf numFmtId="49" fontId="6" fillId="0" borderId="0" xfId="0" applyNumberFormat="1" applyFont="1" applyAlignment="1">
      <alignment/>
    </xf>
    <xf numFmtId="49" fontId="3" fillId="0" borderId="0" xfId="0" applyNumberFormat="1" applyFont="1" applyAlignment="1">
      <alignment/>
    </xf>
    <xf numFmtId="49" fontId="0" fillId="0" borderId="0" xfId="0" applyNumberFormat="1" applyFont="1" applyAlignment="1">
      <alignment/>
    </xf>
    <xf numFmtId="49" fontId="17" fillId="0" borderId="0" xfId="0" applyNumberFormat="1" applyFont="1" applyAlignment="1">
      <alignment/>
    </xf>
    <xf numFmtId="49" fontId="14" fillId="0" borderId="0" xfId="0" applyNumberFormat="1" applyFont="1" applyAlignment="1">
      <alignment/>
    </xf>
    <xf numFmtId="49" fontId="15" fillId="0" borderId="0" xfId="0" applyNumberFormat="1" applyFont="1" applyAlignment="1">
      <alignment/>
    </xf>
    <xf numFmtId="49" fontId="5"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49" fontId="3" fillId="0" borderId="10" xfId="0" applyNumberFormat="1" applyFont="1" applyBorder="1" applyAlignment="1">
      <alignment horizontal="justify" vertical="center"/>
    </xf>
    <xf numFmtId="2" fontId="3" fillId="0" borderId="10" xfId="0" applyNumberFormat="1" applyFont="1" applyBorder="1" applyAlignment="1">
      <alignment horizontal="justify" vertical="center" wrapText="1"/>
    </xf>
    <xf numFmtId="49" fontId="0" fillId="0" borderId="0" xfId="0" applyNumberFormat="1" applyFont="1" applyFill="1" applyAlignment="1">
      <alignment/>
    </xf>
    <xf numFmtId="49" fontId="0" fillId="0" borderId="0" xfId="0" applyNumberFormat="1" applyFont="1" applyFill="1" applyAlignment="1">
      <alignment horizontal="center"/>
    </xf>
    <xf numFmtId="49" fontId="2" fillId="0" borderId="0" xfId="0" applyNumberFormat="1" applyFont="1" applyFill="1" applyAlignment="1">
      <alignment/>
    </xf>
    <xf numFmtId="49" fontId="3" fillId="0" borderId="0" xfId="0" applyNumberFormat="1" applyFont="1" applyFill="1" applyAlignment="1">
      <alignment wrapText="1"/>
    </xf>
    <xf numFmtId="49" fontId="3" fillId="0" borderId="0" xfId="0" applyNumberFormat="1" applyFont="1" applyFill="1" applyAlignment="1">
      <alignment horizontal="center"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justify"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9" fontId="0" fillId="33" borderId="0" xfId="61" applyFont="1" applyFill="1" applyAlignment="1">
      <alignment/>
    </xf>
    <xf numFmtId="2" fontId="0" fillId="33" borderId="0" xfId="0" applyNumberFormat="1" applyFont="1" applyFill="1" applyAlignment="1">
      <alignment/>
    </xf>
    <xf numFmtId="49" fontId="18" fillId="33" borderId="0" xfId="0" applyNumberFormat="1" applyFont="1" applyFill="1" applyAlignment="1">
      <alignment/>
    </xf>
    <xf numFmtId="1" fontId="19" fillId="33" borderId="0" xfId="0" applyNumberFormat="1" applyFont="1" applyFill="1" applyAlignment="1">
      <alignment horizontal="center"/>
    </xf>
    <xf numFmtId="1" fontId="18" fillId="33" borderId="0" xfId="0" applyNumberFormat="1" applyFont="1" applyFill="1" applyAlignment="1">
      <alignment/>
    </xf>
    <xf numFmtId="49" fontId="18" fillId="33" borderId="0" xfId="0" applyNumberFormat="1" applyFont="1" applyFill="1" applyAlignment="1">
      <alignment horizontal="center"/>
    </xf>
    <xf numFmtId="2" fontId="18" fillId="33" borderId="0" xfId="0" applyNumberFormat="1" applyFont="1" applyFill="1" applyAlignment="1">
      <alignment horizontal="center"/>
    </xf>
    <xf numFmtId="1" fontId="18" fillId="33" borderId="0" xfId="0" applyNumberFormat="1" applyFont="1" applyFill="1" applyAlignment="1">
      <alignment horizontal="center"/>
    </xf>
    <xf numFmtId="49" fontId="9" fillId="0" borderId="0" xfId="0" applyNumberFormat="1" applyFont="1" applyFill="1" applyBorder="1" applyAlignment="1">
      <alignment horizontal="center" vertical="top" wrapText="1"/>
    </xf>
    <xf numFmtId="49" fontId="11" fillId="33" borderId="10" xfId="0" applyNumberFormat="1" applyFont="1" applyFill="1" applyBorder="1" applyAlignment="1" applyProtection="1">
      <alignment horizontal="center" vertical="center" wrapText="1"/>
      <protection/>
    </xf>
    <xf numFmtId="9" fontId="0" fillId="33" borderId="0" xfId="61" applyFont="1" applyFill="1" applyAlignment="1">
      <alignment horizontal="center" vertical="center"/>
    </xf>
    <xf numFmtId="172" fontId="11" fillId="33" borderId="10" xfId="42"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0" xfId="0" applyNumberFormat="1" applyFont="1" applyFill="1" applyAlignment="1">
      <alignment/>
    </xf>
    <xf numFmtId="49" fontId="11" fillId="33" borderId="10" xfId="0" applyNumberFormat="1" applyFont="1" applyFill="1" applyBorder="1" applyAlignment="1">
      <alignment/>
    </xf>
    <xf numFmtId="49" fontId="11" fillId="33" borderId="11" xfId="0" applyNumberFormat="1" applyFont="1" applyFill="1" applyBorder="1" applyAlignment="1" applyProtection="1">
      <alignment vertical="center" wrapText="1"/>
      <protection/>
    </xf>
    <xf numFmtId="49" fontId="11" fillId="33" borderId="10" xfId="0" applyNumberFormat="1" applyFont="1" applyFill="1" applyBorder="1" applyAlignment="1">
      <alignment horizontal="center"/>
    </xf>
    <xf numFmtId="49" fontId="11" fillId="0" borderId="10" xfId="0"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left" vertical="center" wrapText="1"/>
      <protection/>
    </xf>
    <xf numFmtId="172" fontId="11" fillId="33" borderId="10" xfId="42" applyNumberFormat="1" applyFont="1" applyFill="1" applyBorder="1" applyAlignment="1">
      <alignment horizontal="center"/>
    </xf>
    <xf numFmtId="49" fontId="11" fillId="33" borderId="10" xfId="0" applyNumberFormat="1" applyFont="1" applyFill="1" applyBorder="1" applyAlignment="1" applyProtection="1">
      <alignment vertical="center"/>
      <protection/>
    </xf>
    <xf numFmtId="172" fontId="11" fillId="0" borderId="10" xfId="42" applyNumberFormat="1" applyFont="1" applyFill="1" applyBorder="1" applyAlignment="1" applyProtection="1">
      <alignment horizontal="center" vertical="center"/>
      <protection/>
    </xf>
    <xf numFmtId="172" fontId="11" fillId="34" borderId="10" xfId="42" applyNumberFormat="1"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wrapText="1"/>
      <protection/>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Alignment="1">
      <alignment/>
    </xf>
    <xf numFmtId="49" fontId="11" fillId="34" borderId="10" xfId="0" applyNumberFormat="1" applyFont="1" applyFill="1" applyBorder="1" applyAlignment="1" applyProtection="1">
      <alignment horizontal="center" vertical="center" wrapText="1"/>
      <protection/>
    </xf>
    <xf numFmtId="49" fontId="0" fillId="34" borderId="0" xfId="0" applyNumberFormat="1" applyFont="1" applyFill="1" applyBorder="1" applyAlignment="1">
      <alignment vertical="top" wrapText="1"/>
    </xf>
    <xf numFmtId="49" fontId="0" fillId="34" borderId="0" xfId="0" applyNumberFormat="1" applyFont="1" applyFill="1" applyAlignment="1">
      <alignment/>
    </xf>
    <xf numFmtId="49" fontId="2" fillId="34" borderId="0" xfId="0" applyNumberFormat="1" applyFont="1" applyFill="1" applyAlignment="1">
      <alignment/>
    </xf>
    <xf numFmtId="49" fontId="18" fillId="34" borderId="0" xfId="0" applyNumberFormat="1" applyFont="1" applyFill="1" applyAlignment="1">
      <alignment/>
    </xf>
    <xf numFmtId="1" fontId="18" fillId="34" borderId="0" xfId="0" applyNumberFormat="1" applyFont="1" applyFill="1" applyAlignment="1">
      <alignment/>
    </xf>
    <xf numFmtId="1" fontId="18" fillId="34" borderId="0" xfId="0" applyNumberFormat="1" applyFont="1" applyFill="1" applyAlignment="1">
      <alignment horizontal="center"/>
    </xf>
    <xf numFmtId="2" fontId="18" fillId="34" borderId="0" xfId="0" applyNumberFormat="1" applyFont="1" applyFill="1" applyAlignment="1">
      <alignment horizontal="center"/>
    </xf>
    <xf numFmtId="49" fontId="0" fillId="34" borderId="0" xfId="0" applyNumberFormat="1" applyFont="1" applyFill="1" applyAlignment="1">
      <alignment horizontal="center" vertical="center"/>
    </xf>
    <xf numFmtId="49" fontId="0" fillId="34" borderId="0" xfId="0" applyNumberFormat="1" applyFont="1" applyFill="1" applyBorder="1" applyAlignment="1">
      <alignment horizontal="center" vertical="center"/>
    </xf>
    <xf numFmtId="49" fontId="11" fillId="34" borderId="10" xfId="0" applyNumberFormat="1" applyFont="1" applyFill="1" applyBorder="1" applyAlignment="1" applyProtection="1">
      <alignment horizontal="center" vertical="center" wrapText="1"/>
      <protection/>
    </xf>
    <xf numFmtId="172" fontId="11" fillId="34" borderId="10" xfId="42" applyNumberFormat="1" applyFont="1" applyFill="1" applyBorder="1" applyAlignment="1" applyProtection="1">
      <alignment horizontal="center" vertical="center"/>
      <protection/>
    </xf>
    <xf numFmtId="172" fontId="11" fillId="34" borderId="10" xfId="42" applyNumberFormat="1" applyFont="1" applyFill="1" applyBorder="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Border="1" applyAlignment="1">
      <alignment/>
    </xf>
    <xf numFmtId="49" fontId="0" fillId="34" borderId="0" xfId="0" applyNumberFormat="1" applyFont="1" applyFill="1" applyAlignment="1">
      <alignment horizontal="center"/>
    </xf>
    <xf numFmtId="49" fontId="0" fillId="34" borderId="0" xfId="0" applyNumberFormat="1" applyFont="1" applyFill="1" applyBorder="1" applyAlignment="1">
      <alignment/>
    </xf>
    <xf numFmtId="0" fontId="18" fillId="34" borderId="0" xfId="0" applyNumberFormat="1" applyFont="1" applyFill="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2" xfId="0" applyNumberFormat="1" applyFont="1" applyFill="1" applyBorder="1" applyAlignment="1" applyProtection="1">
      <alignment vertical="center"/>
      <protection/>
    </xf>
    <xf numFmtId="0" fontId="2" fillId="0" borderId="0" xfId="0" applyFont="1" applyAlignment="1">
      <alignment vertical="center"/>
    </xf>
    <xf numFmtId="0" fontId="20" fillId="0" borderId="10" xfId="0" applyFont="1" applyFill="1" applyBorder="1" applyAlignment="1">
      <alignment horizontal="center" vertical="center" wrapText="1"/>
    </xf>
    <xf numFmtId="49" fontId="5" fillId="35" borderId="10" xfId="0" applyNumberFormat="1" applyFont="1" applyFill="1" applyBorder="1" applyAlignment="1" applyProtection="1">
      <alignment horizontal="center" vertical="center" wrapText="1"/>
      <protection/>
    </xf>
    <xf numFmtId="49" fontId="20" fillId="33" borderId="10" xfId="0" applyNumberFormat="1" applyFont="1" applyFill="1" applyBorder="1" applyAlignment="1" applyProtection="1">
      <alignment horizontal="center" vertical="center"/>
      <protection/>
    </xf>
    <xf numFmtId="49" fontId="20" fillId="33" borderId="10" xfId="0" applyNumberFormat="1" applyFont="1" applyFill="1" applyBorder="1" applyAlignment="1" applyProtection="1">
      <alignment vertical="center"/>
      <protection/>
    </xf>
    <xf numFmtId="49" fontId="20" fillId="33" borderId="10" xfId="0" applyNumberFormat="1" applyFont="1" applyFill="1" applyBorder="1" applyAlignment="1">
      <alignment/>
    </xf>
    <xf numFmtId="49" fontId="20" fillId="33" borderId="10" xfId="0" applyNumberFormat="1" applyFont="1" applyFill="1" applyBorder="1" applyAlignment="1" applyProtection="1">
      <alignment vertical="center" wrapText="1"/>
      <protection/>
    </xf>
    <xf numFmtId="49" fontId="5" fillId="36" borderId="10" xfId="0" applyNumberFormat="1" applyFont="1" applyFill="1" applyBorder="1" applyAlignment="1" applyProtection="1">
      <alignment vertical="center" wrapText="1"/>
      <protection/>
    </xf>
    <xf numFmtId="49" fontId="5" fillId="36" borderId="10" xfId="0" applyNumberFormat="1" applyFont="1" applyFill="1" applyBorder="1" applyAlignment="1" applyProtection="1">
      <alignment horizontal="left" vertical="center" wrapText="1"/>
      <protection/>
    </xf>
    <xf numFmtId="0" fontId="39" fillId="0" borderId="10" xfId="0"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alignment/>
    </xf>
    <xf numFmtId="49" fontId="0" fillId="0" borderId="0" xfId="0" applyNumberFormat="1" applyFont="1" applyAlignment="1">
      <alignment horizontal="left"/>
    </xf>
    <xf numFmtId="49" fontId="15" fillId="0" borderId="13" xfId="0" applyNumberFormat="1" applyFont="1" applyBorder="1" applyAlignment="1">
      <alignment/>
    </xf>
    <xf numFmtId="49" fontId="3" fillId="0" borderId="10" xfId="0" applyNumberFormat="1" applyFont="1" applyFill="1" applyBorder="1" applyAlignment="1">
      <alignment horizontal="center" vertical="center" wrapText="1"/>
    </xf>
    <xf numFmtId="49" fontId="3" fillId="0" borderId="0" xfId="0" applyNumberFormat="1" applyFont="1" applyFill="1" applyAlignment="1">
      <alignment/>
    </xf>
    <xf numFmtId="49" fontId="3" fillId="0" borderId="10" xfId="0" applyNumberFormat="1" applyFont="1" applyBorder="1" applyAlignment="1">
      <alignment horizontal="center"/>
    </xf>
    <xf numFmtId="49" fontId="0" fillId="0" borderId="13" xfId="0" applyNumberFormat="1" applyFill="1" applyBorder="1" applyAlignment="1">
      <alignment horizontal="left" vertical="top" wrapText="1"/>
    </xf>
    <xf numFmtId="49" fontId="9" fillId="0" borderId="13" xfId="0" applyNumberFormat="1" applyFont="1" applyFill="1" applyBorder="1" applyAlignment="1">
      <alignment horizontal="center" vertical="top" wrapText="1"/>
    </xf>
    <xf numFmtId="49" fontId="22" fillId="33" borderId="13" xfId="0" applyNumberFormat="1" applyFont="1" applyFill="1" applyBorder="1" applyAlignment="1">
      <alignment horizontal="center" vertical="top" wrapText="1"/>
    </xf>
    <xf numFmtId="1" fontId="22" fillId="33" borderId="13" xfId="0" applyNumberFormat="1" applyFont="1" applyFill="1" applyBorder="1" applyAlignment="1">
      <alignment horizontal="center" vertical="top" wrapText="1"/>
    </xf>
    <xf numFmtId="1" fontId="23" fillId="33" borderId="13" xfId="0" applyNumberFormat="1" applyFont="1" applyFill="1" applyBorder="1" applyAlignment="1">
      <alignment horizontal="center" vertical="top" wrapText="1"/>
    </xf>
    <xf numFmtId="49" fontId="8" fillId="0" borderId="14" xfId="0" applyNumberFormat="1" applyFont="1" applyBorder="1" applyAlignment="1">
      <alignment vertical="center" wrapText="1"/>
    </xf>
    <xf numFmtId="49" fontId="8" fillId="0" borderId="15" xfId="0" applyNumberFormat="1" applyFont="1" applyBorder="1" applyAlignment="1">
      <alignment vertical="center" wrapText="1"/>
    </xf>
    <xf numFmtId="49" fontId="0" fillId="0" borderId="0" xfId="0" applyNumberFormat="1" applyFont="1" applyBorder="1" applyAlignment="1">
      <alignment/>
    </xf>
    <xf numFmtId="49" fontId="11" fillId="0" borderId="10" xfId="0" applyNumberFormat="1" applyFont="1" applyBorder="1" applyAlignment="1">
      <alignment horizontal="center"/>
    </xf>
    <xf numFmtId="0" fontId="0" fillId="0" borderId="0" xfId="0" applyAlignment="1">
      <alignment wrapText="1"/>
    </xf>
    <xf numFmtId="0" fontId="11" fillId="0" borderId="10" xfId="0" applyFont="1" applyBorder="1" applyAlignment="1">
      <alignment horizontal="center"/>
    </xf>
    <xf numFmtId="0" fontId="11" fillId="0" borderId="10" xfId="0" applyFont="1" applyBorder="1" applyAlignment="1">
      <alignment horizontal="center" wrapText="1"/>
    </xf>
    <xf numFmtId="49" fontId="24" fillId="33" borderId="0" xfId="0" applyNumberFormat="1" applyFont="1" applyFill="1" applyBorder="1" applyAlignment="1">
      <alignment/>
    </xf>
    <xf numFmtId="49" fontId="0" fillId="0" borderId="0" xfId="0" applyNumberFormat="1" applyFont="1" applyBorder="1" applyAlignment="1">
      <alignment horizontal="right"/>
    </xf>
    <xf numFmtId="49" fontId="0" fillId="0" borderId="0" xfId="0" applyNumberFormat="1" applyFill="1" applyAlignment="1">
      <alignment/>
    </xf>
    <xf numFmtId="49" fontId="10" fillId="0" borderId="0" xfId="0" applyNumberFormat="1" applyFont="1" applyFill="1" applyBorder="1" applyAlignment="1">
      <alignment wrapText="1"/>
    </xf>
    <xf numFmtId="49" fontId="0" fillId="0" borderId="0" xfId="0" applyNumberFormat="1" applyAlignment="1">
      <alignment horizontal="center"/>
    </xf>
    <xf numFmtId="0" fontId="26" fillId="0" borderId="0" xfId="0" applyFont="1" applyAlignment="1">
      <alignment/>
    </xf>
    <xf numFmtId="49" fontId="0" fillId="0" borderId="0" xfId="0" applyNumberFormat="1" applyFill="1" applyAlignment="1">
      <alignment/>
    </xf>
    <xf numFmtId="0" fontId="27" fillId="0" borderId="13" xfId="0" applyFont="1" applyBorder="1" applyAlignment="1">
      <alignment/>
    </xf>
    <xf numFmtId="0" fontId="24" fillId="33" borderId="0" xfId="0" applyFont="1" applyFill="1" applyAlignment="1">
      <alignment/>
    </xf>
    <xf numFmtId="1" fontId="24" fillId="33" borderId="0" xfId="0" applyNumberFormat="1" applyFont="1" applyFill="1" applyAlignment="1">
      <alignment horizontal="center"/>
    </xf>
    <xf numFmtId="2" fontId="24" fillId="33" borderId="0" xfId="0" applyNumberFormat="1" applyFont="1" applyFill="1" applyAlignment="1">
      <alignment/>
    </xf>
    <xf numFmtId="0" fontId="28" fillId="0" borderId="13" xfId="0" applyFont="1" applyBorder="1" applyAlignment="1">
      <alignment/>
    </xf>
    <xf numFmtId="0" fontId="26" fillId="0" borderId="0" xfId="0" applyFont="1" applyFill="1" applyAlignment="1">
      <alignment/>
    </xf>
    <xf numFmtId="0" fontId="29" fillId="0" borderId="10" xfId="0" applyFont="1" applyBorder="1" applyAlignment="1">
      <alignment horizontal="center"/>
    </xf>
    <xf numFmtId="0" fontId="29" fillId="0" borderId="16" xfId="0" applyFont="1" applyBorder="1" applyAlignment="1">
      <alignment horizontal="center" vertical="center" wrapText="1"/>
    </xf>
    <xf numFmtId="0" fontId="28" fillId="0" borderId="0" xfId="0" applyFont="1" applyAlignment="1">
      <alignment horizontal="center"/>
    </xf>
    <xf numFmtId="0" fontId="26" fillId="0" borderId="0" xfId="0" applyFont="1" applyAlignment="1">
      <alignment horizontal="center"/>
    </xf>
    <xf numFmtId="0" fontId="28" fillId="0" borderId="0" xfId="0" applyFont="1" applyAlignment="1">
      <alignment/>
    </xf>
    <xf numFmtId="0" fontId="31" fillId="0" borderId="0" xfId="0" applyFont="1" applyBorder="1" applyAlignment="1">
      <alignment wrapText="1"/>
    </xf>
    <xf numFmtId="0" fontId="32" fillId="0" borderId="0" xfId="0" applyFont="1" applyBorder="1" applyAlignment="1">
      <alignment horizontal="center" wrapText="1"/>
    </xf>
    <xf numFmtId="0" fontId="29" fillId="33" borderId="0" xfId="0" applyFont="1" applyFill="1" applyBorder="1" applyAlignment="1">
      <alignment horizontal="center"/>
    </xf>
    <xf numFmtId="0" fontId="29" fillId="33" borderId="0" xfId="0" applyFont="1" applyFill="1" applyBorder="1" applyAlignment="1">
      <alignment/>
    </xf>
    <xf numFmtId="0" fontId="28" fillId="0" borderId="0" xfId="0" applyFont="1" applyFill="1" applyAlignment="1">
      <alignment/>
    </xf>
    <xf numFmtId="0" fontId="29" fillId="0" borderId="0" xfId="0" applyFont="1" applyFill="1" applyBorder="1" applyAlignment="1">
      <alignment/>
    </xf>
    <xf numFmtId="0" fontId="29" fillId="0" borderId="0" xfId="0" applyFont="1" applyFill="1" applyBorder="1" applyAlignment="1">
      <alignment horizontal="center"/>
    </xf>
    <xf numFmtId="0" fontId="33" fillId="0" borderId="0" xfId="0" applyFont="1" applyFill="1" applyAlignment="1">
      <alignment/>
    </xf>
    <xf numFmtId="0" fontId="29" fillId="0" borderId="0" xfId="0" applyFont="1" applyAlignment="1">
      <alignment/>
    </xf>
    <xf numFmtId="0" fontId="33" fillId="0" borderId="0" xfId="0" applyFont="1" applyAlignment="1">
      <alignment/>
    </xf>
    <xf numFmtId="0" fontId="32" fillId="0" borderId="0" xfId="0" applyNumberFormat="1" applyFont="1" applyBorder="1" applyAlignment="1">
      <alignment/>
    </xf>
    <xf numFmtId="0" fontId="32" fillId="0" borderId="0" xfId="0" applyNumberFormat="1" applyFont="1" applyBorder="1" applyAlignment="1">
      <alignment horizontal="center"/>
    </xf>
    <xf numFmtId="0" fontId="32" fillId="0" borderId="0" xfId="0" applyFont="1" applyAlignment="1">
      <alignment/>
    </xf>
    <xf numFmtId="49" fontId="30" fillId="0" borderId="0" xfId="0" applyNumberFormat="1" applyFont="1" applyAlignment="1">
      <alignment/>
    </xf>
    <xf numFmtId="49" fontId="29" fillId="0" borderId="0" xfId="0" applyNumberFormat="1" applyFont="1" applyAlignment="1">
      <alignment/>
    </xf>
    <xf numFmtId="49" fontId="34" fillId="0" borderId="0" xfId="0" applyNumberFormat="1" applyFont="1" applyBorder="1" applyAlignment="1">
      <alignment wrapText="1"/>
    </xf>
    <xf numFmtId="49" fontId="34" fillId="0" borderId="0" xfId="0" applyNumberFormat="1" applyFont="1" applyBorder="1" applyAlignment="1">
      <alignment horizontal="justify" vertical="justify" wrapText="1"/>
    </xf>
    <xf numFmtId="49" fontId="28" fillId="0" borderId="0" xfId="0" applyNumberFormat="1" applyFont="1" applyBorder="1" applyAlignment="1">
      <alignment/>
    </xf>
    <xf numFmtId="0" fontId="3" fillId="0" borderId="0" xfId="0" applyNumberFormat="1" applyFont="1" applyAlignment="1">
      <alignment/>
    </xf>
    <xf numFmtId="0" fontId="2" fillId="0" borderId="0" xfId="0" applyFont="1" applyAlignment="1">
      <alignment/>
    </xf>
    <xf numFmtId="49" fontId="6" fillId="0" borderId="0" xfId="58" applyNumberFormat="1" applyFont="1" applyFill="1" applyBorder="1" applyAlignment="1">
      <alignment vertical="center" wrapText="1"/>
      <protection/>
    </xf>
    <xf numFmtId="0" fontId="11" fillId="0" borderId="10" xfId="0" applyFont="1" applyBorder="1" applyAlignment="1">
      <alignment horizontal="center" vertical="center" wrapText="1"/>
    </xf>
    <xf numFmtId="1" fontId="18" fillId="33" borderId="0" xfId="0" applyNumberFormat="1" applyFont="1" applyFill="1" applyBorder="1" applyAlignment="1">
      <alignment horizontal="center"/>
    </xf>
    <xf numFmtId="172" fontId="40" fillId="36" borderId="10" xfId="42" applyNumberFormat="1" applyFont="1" applyFill="1" applyBorder="1" applyAlignment="1">
      <alignment/>
    </xf>
    <xf numFmtId="49" fontId="0" fillId="0" borderId="0" xfId="0" applyNumberFormat="1" applyFont="1" applyFill="1" applyAlignment="1" applyProtection="1">
      <alignment/>
      <protection/>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18" fillId="33" borderId="0" xfId="0" applyNumberFormat="1" applyFont="1" applyFill="1" applyAlignment="1" applyProtection="1">
      <alignment/>
      <protection/>
    </xf>
    <xf numFmtId="1" fontId="19" fillId="33" borderId="0" xfId="0" applyNumberFormat="1" applyFont="1" applyFill="1" applyAlignment="1" applyProtection="1">
      <alignment horizontal="center"/>
      <protection/>
    </xf>
    <xf numFmtId="1" fontId="18" fillId="33" borderId="0" xfId="0" applyNumberFormat="1" applyFont="1" applyFill="1" applyAlignment="1" applyProtection="1">
      <alignment/>
      <protection/>
    </xf>
    <xf numFmtId="49" fontId="0" fillId="0" borderId="0" xfId="0" applyNumberFormat="1" applyFont="1" applyFill="1" applyAlignment="1" applyProtection="1">
      <alignment horizontal="center"/>
      <protection/>
    </xf>
    <xf numFmtId="49" fontId="11" fillId="33" borderId="0" xfId="0" applyNumberFormat="1" applyFont="1" applyFill="1" applyAlignment="1" applyProtection="1">
      <alignment/>
      <protection/>
    </xf>
    <xf numFmtId="49" fontId="11" fillId="33" borderId="10" xfId="0" applyNumberFormat="1" applyFont="1" applyFill="1" applyBorder="1" applyAlignment="1" applyProtection="1">
      <alignment/>
      <protection/>
    </xf>
    <xf numFmtId="49" fontId="0" fillId="33"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2" fillId="0" borderId="0" xfId="0" applyNumberFormat="1" applyFont="1" applyFill="1" applyAlignment="1" applyProtection="1">
      <alignment/>
      <protection locked="0"/>
    </xf>
    <xf numFmtId="49" fontId="37" fillId="0"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18" fillId="33" borderId="0" xfId="0" applyNumberFormat="1" applyFont="1" applyFill="1" applyAlignment="1" applyProtection="1">
      <alignment/>
      <protection locked="0"/>
    </xf>
    <xf numFmtId="1" fontId="19" fillId="33" borderId="0" xfId="0" applyNumberFormat="1" applyFont="1" applyFill="1" applyAlignment="1" applyProtection="1">
      <alignment horizontal="center"/>
      <protection locked="0"/>
    </xf>
    <xf numFmtId="1" fontId="18" fillId="33" borderId="0" xfId="0" applyNumberFormat="1" applyFont="1" applyFill="1" applyAlignment="1" applyProtection="1">
      <alignment/>
      <protection locked="0"/>
    </xf>
    <xf numFmtId="49" fontId="0" fillId="0" borderId="0" xfId="0" applyNumberFormat="1" applyFont="1" applyFill="1" applyAlignment="1" applyProtection="1">
      <alignment horizontal="center"/>
      <protection locked="0"/>
    </xf>
    <xf numFmtId="49" fontId="0" fillId="33" borderId="0" xfId="0" applyNumberFormat="1" applyFont="1" applyFill="1" applyAlignment="1" applyProtection="1">
      <alignment horizontal="center" vertical="center"/>
      <protection locked="0"/>
    </xf>
    <xf numFmtId="49" fontId="0" fillId="33" borderId="0" xfId="0" applyNumberFormat="1" applyFont="1" applyFill="1" applyBorder="1" applyAlignment="1" applyProtection="1">
      <alignment horizontal="center" vertical="center"/>
      <protection locked="0"/>
    </xf>
    <xf numFmtId="49" fontId="8" fillId="33" borderId="10" xfId="0" applyNumberFormat="1" applyFont="1" applyFill="1" applyBorder="1" applyAlignment="1" applyProtection="1">
      <alignment horizontal="center" vertical="center" wrapText="1"/>
      <protection locked="0"/>
    </xf>
    <xf numFmtId="49" fontId="8" fillId="35" borderId="10" xfId="0" applyNumberFormat="1" applyFont="1" applyFill="1" applyBorder="1" applyAlignment="1" applyProtection="1">
      <alignment horizontal="center" vertical="center" wrapText="1"/>
      <protection locked="0"/>
    </xf>
    <xf numFmtId="49" fontId="8" fillId="35" borderId="11"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protection locked="0"/>
    </xf>
    <xf numFmtId="49" fontId="0" fillId="33" borderId="0" xfId="0" applyNumberFormat="1" applyFont="1" applyFill="1" applyBorder="1" applyAlignment="1" applyProtection="1">
      <alignment/>
      <protection locked="0"/>
    </xf>
    <xf numFmtId="49" fontId="37" fillId="0" borderId="0" xfId="0" applyNumberFormat="1" applyFont="1" applyFill="1" applyAlignment="1" applyProtection="1">
      <alignment/>
      <protection locked="0"/>
    </xf>
    <xf numFmtId="49" fontId="3" fillId="0" borderId="0" xfId="0" applyNumberFormat="1" applyFont="1" applyFill="1" applyAlignment="1" applyProtection="1">
      <alignment wrapText="1"/>
      <protection locked="0"/>
    </xf>
    <xf numFmtId="49" fontId="38" fillId="0" borderId="0" xfId="0" applyNumberFormat="1" applyFont="1" applyFill="1" applyAlignment="1" applyProtection="1">
      <alignment wrapText="1"/>
      <protection locked="0"/>
    </xf>
    <xf numFmtId="49" fontId="3" fillId="0" borderId="0" xfId="0" applyNumberFormat="1" applyFont="1" applyFill="1" applyAlignment="1" applyProtection="1">
      <alignment horizontal="center" wrapText="1"/>
      <protection locked="0"/>
    </xf>
    <xf numFmtId="49" fontId="38" fillId="0" borderId="0" xfId="0" applyNumberFormat="1" applyFont="1" applyFill="1" applyAlignment="1" applyProtection="1">
      <alignment horizontal="center" wrapText="1"/>
      <protection locked="0"/>
    </xf>
    <xf numFmtId="49" fontId="37" fillId="33" borderId="0" xfId="0" applyNumberFormat="1" applyFont="1" applyFill="1" applyAlignment="1" applyProtection="1">
      <alignment/>
      <protection locked="0"/>
    </xf>
    <xf numFmtId="49" fontId="0" fillId="33" borderId="0" xfId="0" applyNumberFormat="1" applyFont="1" applyFill="1" applyAlignment="1" applyProtection="1">
      <alignment horizontal="center"/>
      <protection locked="0"/>
    </xf>
    <xf numFmtId="49" fontId="37" fillId="33" borderId="0" xfId="0" applyNumberFormat="1" applyFont="1" applyFill="1" applyAlignment="1" applyProtection="1">
      <alignment horizontal="center"/>
      <protection locked="0"/>
    </xf>
    <xf numFmtId="172" fontId="7" fillId="36" borderId="10" xfId="42" applyNumberFormat="1" applyFont="1" applyFill="1" applyBorder="1" applyAlignment="1">
      <alignment/>
    </xf>
    <xf numFmtId="172" fontId="7" fillId="36" borderId="10" xfId="42" applyNumberFormat="1" applyFont="1" applyFill="1" applyBorder="1" applyAlignment="1">
      <alignment vertical="center" wrapText="1"/>
    </xf>
    <xf numFmtId="172" fontId="11" fillId="33" borderId="0" xfId="42" applyNumberFormat="1" applyFont="1" applyFill="1" applyBorder="1" applyAlignment="1">
      <alignment horizontal="center"/>
    </xf>
    <xf numFmtId="49" fontId="10" fillId="0" borderId="17"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protection locked="0"/>
    </xf>
    <xf numFmtId="0" fontId="0" fillId="0" borderId="10" xfId="0" applyBorder="1" applyAlignment="1">
      <alignment/>
    </xf>
    <xf numFmtId="0" fontId="0" fillId="0" borderId="10" xfId="0" applyBorder="1" applyAlignment="1">
      <alignment horizontal="right"/>
    </xf>
    <xf numFmtId="49" fontId="11" fillId="33" borderId="10" xfId="0" applyNumberFormat="1" applyFont="1" applyFill="1" applyBorder="1" applyAlignment="1" applyProtection="1">
      <alignment horizontal="center" vertical="center" wrapText="1"/>
      <protection/>
    </xf>
    <xf numFmtId="49" fontId="6" fillId="0" borderId="10" xfId="0" applyNumberFormat="1" applyFont="1" applyBorder="1" applyAlignment="1">
      <alignment horizontal="center" vertical="center" wrapText="1"/>
    </xf>
    <xf numFmtId="49" fontId="11" fillId="33" borderId="10" xfId="0" applyNumberFormat="1" applyFont="1" applyFill="1" applyBorder="1" applyAlignment="1" applyProtection="1">
      <alignment horizontal="center" vertical="center" wrapText="1"/>
      <protection locked="0"/>
    </xf>
    <xf numFmtId="49" fontId="11" fillId="33" borderId="10"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vertical="center"/>
      <protection locked="0"/>
    </xf>
    <xf numFmtId="49" fontId="11" fillId="33" borderId="0" xfId="0" applyNumberFormat="1" applyFont="1" applyFill="1" applyAlignment="1" applyProtection="1">
      <alignment/>
      <protection locked="0"/>
    </xf>
    <xf numFmtId="49" fontId="11" fillId="33" borderId="10" xfId="0" applyNumberFormat="1" applyFont="1" applyFill="1" applyBorder="1" applyAlignment="1" applyProtection="1">
      <alignment/>
      <protection locked="0"/>
    </xf>
    <xf numFmtId="49" fontId="11" fillId="33" borderId="11" xfId="0" applyNumberFormat="1" applyFont="1" applyFill="1" applyBorder="1" applyAlignment="1" applyProtection="1">
      <alignment vertical="center" wrapText="1"/>
      <protection locked="0"/>
    </xf>
    <xf numFmtId="10" fontId="11" fillId="35" borderId="10" xfId="61" applyNumberFormat="1" applyFont="1" applyFill="1" applyBorder="1" applyAlignment="1" applyProtection="1">
      <alignment horizontal="center" vertical="center"/>
      <protection locked="0"/>
    </xf>
    <xf numFmtId="0" fontId="2" fillId="37" borderId="10" xfId="0" applyFont="1" applyFill="1" applyBorder="1" applyAlignment="1">
      <alignment wrapText="1"/>
    </xf>
    <xf numFmtId="172" fontId="6" fillId="35" borderId="10" xfId="42" applyNumberFormat="1" applyFont="1" applyFill="1" applyBorder="1" applyAlignment="1" applyProtection="1">
      <alignment horizontal="center" vertical="center"/>
      <protection locked="0"/>
    </xf>
    <xf numFmtId="172" fontId="3" fillId="33" borderId="10" xfId="42" applyNumberFormat="1" applyFont="1" applyFill="1" applyBorder="1" applyAlignment="1" applyProtection="1">
      <alignment horizontal="center" vertical="center"/>
      <protection locked="0"/>
    </xf>
    <xf numFmtId="172" fontId="3" fillId="34" borderId="10" xfId="42" applyNumberFormat="1" applyFont="1" applyFill="1" applyBorder="1" applyAlignment="1" applyProtection="1">
      <alignment horizontal="center" vertical="center"/>
      <protection locked="0"/>
    </xf>
    <xf numFmtId="172" fontId="6" fillId="33" borderId="10" xfId="42" applyNumberFormat="1" applyFont="1" applyFill="1" applyBorder="1" applyAlignment="1" applyProtection="1">
      <alignment horizontal="center" vertical="center"/>
      <protection locked="0"/>
    </xf>
    <xf numFmtId="172" fontId="3" fillId="33" borderId="10" xfId="42" applyNumberFormat="1" applyFont="1" applyFill="1" applyBorder="1" applyAlignment="1" applyProtection="1">
      <alignment horizontal="center" vertical="center" wrapText="1"/>
      <protection locked="0"/>
    </xf>
    <xf numFmtId="49" fontId="10" fillId="0" borderId="17" xfId="0" applyNumberFormat="1" applyFont="1" applyFill="1" applyBorder="1" applyAlignment="1" applyProtection="1">
      <alignment wrapText="1"/>
      <protection/>
    </xf>
    <xf numFmtId="49" fontId="0"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protection/>
    </xf>
    <xf numFmtId="49" fontId="37" fillId="0" borderId="0" xfId="0" applyNumberFormat="1" applyFont="1" applyFill="1" applyAlignment="1" applyProtection="1">
      <alignment/>
      <protection/>
    </xf>
    <xf numFmtId="49" fontId="3" fillId="0" borderId="0" xfId="0" applyNumberFormat="1" applyFont="1" applyFill="1" applyAlignment="1" applyProtection="1">
      <alignment wrapText="1"/>
      <protection/>
    </xf>
    <xf numFmtId="10" fontId="41" fillId="35" borderId="10" xfId="61" applyNumberFormat="1" applyFont="1" applyFill="1" applyBorder="1" applyAlignment="1" applyProtection="1">
      <alignment horizontal="center" vertical="center"/>
      <protection locked="0"/>
    </xf>
    <xf numFmtId="172" fontId="41" fillId="33" borderId="10" xfId="42" applyNumberFormat="1" applyFont="1" applyFill="1" applyBorder="1" applyAlignment="1" applyProtection="1">
      <alignment horizontal="center" vertical="center"/>
      <protection locked="0"/>
    </xf>
    <xf numFmtId="172" fontId="17" fillId="33" borderId="10" xfId="42" applyNumberFormat="1" applyFont="1" applyFill="1" applyBorder="1" applyAlignment="1" applyProtection="1">
      <alignment horizontal="center" vertical="center"/>
      <protection locked="0"/>
    </xf>
    <xf numFmtId="49" fontId="18" fillId="33" borderId="0" xfId="0" applyNumberFormat="1" applyFont="1" applyFill="1" applyAlignment="1" applyProtection="1">
      <alignment horizontal="center"/>
      <protection/>
    </xf>
    <xf numFmtId="49" fontId="10" fillId="0" borderId="17"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vertical="center" wrapText="1"/>
      <protection/>
    </xf>
    <xf numFmtId="49" fontId="3" fillId="0" borderId="0" xfId="0" applyNumberFormat="1" applyFont="1" applyFill="1" applyAlignment="1" applyProtection="1">
      <alignment horizontal="center" wrapText="1"/>
      <protection/>
    </xf>
    <xf numFmtId="49" fontId="0" fillId="33" borderId="0" xfId="0" applyNumberFormat="1" applyFont="1" applyFill="1" applyAlignment="1" applyProtection="1">
      <alignment/>
      <protection/>
    </xf>
    <xf numFmtId="49" fontId="0" fillId="33" borderId="0" xfId="0" applyNumberFormat="1" applyFont="1" applyFill="1" applyAlignment="1" applyProtection="1">
      <alignment horizontal="center"/>
      <protection/>
    </xf>
    <xf numFmtId="49" fontId="10" fillId="0" borderId="0" xfId="0" applyNumberFormat="1" applyFont="1" applyFill="1" applyAlignment="1">
      <alignment/>
    </xf>
    <xf numFmtId="172" fontId="9" fillId="0" borderId="0" xfId="42" applyNumberFormat="1" applyFont="1" applyAlignment="1">
      <alignment/>
    </xf>
    <xf numFmtId="49" fontId="10" fillId="0" borderId="0" xfId="0" applyNumberFormat="1" applyFont="1" applyAlignment="1">
      <alignment/>
    </xf>
    <xf numFmtId="49" fontId="0" fillId="0" borderId="0" xfId="0" applyNumberFormat="1" applyFont="1" applyAlignment="1" applyProtection="1">
      <alignment/>
      <protection locked="0"/>
    </xf>
    <xf numFmtId="172" fontId="9" fillId="0" borderId="0" xfId="42" applyNumberFormat="1" applyFont="1" applyFill="1" applyAlignment="1">
      <alignment/>
    </xf>
    <xf numFmtId="172" fontId="9" fillId="0" borderId="0" xfId="42" applyNumberFormat="1" applyFont="1" applyAlignment="1">
      <alignment/>
    </xf>
    <xf numFmtId="49" fontId="0" fillId="33" borderId="0" xfId="0" applyNumberFormat="1" applyFont="1" applyFill="1" applyAlignment="1">
      <alignment horizontal="left"/>
    </xf>
    <xf numFmtId="1" fontId="0" fillId="33" borderId="0" xfId="0" applyNumberFormat="1" applyFont="1" applyFill="1" applyAlignment="1">
      <alignment horizontal="center"/>
    </xf>
    <xf numFmtId="49"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xf>
    <xf numFmtId="0" fontId="0" fillId="0" borderId="0" xfId="0" applyAlignment="1">
      <alignment/>
    </xf>
    <xf numFmtId="49" fontId="0" fillId="0" borderId="0" xfId="0" applyNumberFormat="1" applyFont="1" applyBorder="1" applyAlignment="1" applyProtection="1">
      <alignment/>
      <protection locked="0"/>
    </xf>
    <xf numFmtId="49" fontId="10" fillId="0" borderId="0" xfId="0" applyNumberFormat="1" applyFont="1" applyFill="1" applyBorder="1" applyAlignment="1">
      <alignment vertical="center" wrapText="1"/>
    </xf>
    <xf numFmtId="172" fontId="9" fillId="33" borderId="0" xfId="42" applyNumberFormat="1" applyFont="1" applyFill="1" applyBorder="1" applyAlignment="1">
      <alignment horizontal="center" wrapText="1"/>
    </xf>
    <xf numFmtId="172" fontId="10" fillId="33" borderId="0" xfId="42" applyNumberFormat="1" applyFont="1" applyFill="1" applyBorder="1" applyAlignment="1">
      <alignment horizontal="center"/>
    </xf>
    <xf numFmtId="49" fontId="10" fillId="0" borderId="0" xfId="0" applyNumberFormat="1" applyFont="1" applyFill="1" applyBorder="1" applyAlignment="1">
      <alignment/>
    </xf>
    <xf numFmtId="49" fontId="10" fillId="33" borderId="0" xfId="0" applyNumberFormat="1" applyFont="1" applyFill="1" applyBorder="1" applyAlignment="1">
      <alignment/>
    </xf>
    <xf numFmtId="43" fontId="9" fillId="0" borderId="0" xfId="42" applyFont="1" applyAlignment="1">
      <alignment/>
    </xf>
    <xf numFmtId="0" fontId="11" fillId="0" borderId="10" xfId="0" applyFont="1" applyBorder="1" applyAlignment="1" applyProtection="1">
      <alignment wrapText="1"/>
      <protection locked="0"/>
    </xf>
    <xf numFmtId="0" fontId="0" fillId="0" borderId="0" xfId="0" applyAlignment="1" applyProtection="1">
      <alignment/>
      <protection locked="0"/>
    </xf>
    <xf numFmtId="172" fontId="3" fillId="33" borderId="10" xfId="42" applyNumberFormat="1" applyFont="1" applyFill="1" applyBorder="1" applyAlignment="1" applyProtection="1">
      <alignment horizontal="center"/>
      <protection locked="0"/>
    </xf>
    <xf numFmtId="49" fontId="0" fillId="0" borderId="0" xfId="0" applyNumberFormat="1" applyAlignment="1" applyProtection="1">
      <alignment/>
      <protection locked="0"/>
    </xf>
    <xf numFmtId="0" fontId="30" fillId="0" borderId="10" xfId="0" applyFont="1" applyFill="1" applyBorder="1" applyAlignment="1">
      <alignment horizontal="center" vertical="center" wrapText="1"/>
    </xf>
    <xf numFmtId="0" fontId="30" fillId="0" borderId="10" xfId="0" applyFont="1" applyFill="1" applyBorder="1" applyAlignment="1">
      <alignment vertical="center" wrapText="1"/>
    </xf>
    <xf numFmtId="0" fontId="28" fillId="0" borderId="0" xfId="0" applyFont="1" applyAlignment="1" applyProtection="1">
      <alignment horizontal="center"/>
      <protection locked="0"/>
    </xf>
    <xf numFmtId="0" fontId="26" fillId="0" borderId="0" xfId="0" applyFont="1" applyAlignment="1" applyProtection="1">
      <alignment/>
      <protection locked="0"/>
    </xf>
    <xf numFmtId="172" fontId="29" fillId="33" borderId="10" xfId="42" applyNumberFormat="1" applyFont="1" applyFill="1" applyBorder="1" applyAlignment="1" applyProtection="1">
      <alignment horizontal="center"/>
      <protection locked="0"/>
    </xf>
    <xf numFmtId="49" fontId="8" fillId="0" borderId="12" xfId="0" applyNumberFormat="1" applyFont="1" applyFill="1" applyBorder="1" applyAlignment="1">
      <alignment horizontal="center" vertical="center" wrapText="1" readingOrder="1"/>
    </xf>
    <xf numFmtId="0" fontId="20" fillId="0" borderId="0" xfId="58" applyFont="1" applyBorder="1" applyAlignment="1">
      <alignment vertical="center" wrapText="1"/>
      <protection/>
    </xf>
    <xf numFmtId="49" fontId="18" fillId="33" borderId="0" xfId="0" applyNumberFormat="1" applyFont="1" applyFill="1" applyAlignment="1" applyProtection="1">
      <alignment/>
      <protection/>
    </xf>
    <xf numFmtId="172" fontId="11" fillId="35" borderId="10" xfId="42" applyNumberFormat="1" applyFont="1" applyFill="1" applyBorder="1" applyAlignment="1" applyProtection="1">
      <alignment horizontal="center" vertical="center"/>
      <protection/>
    </xf>
    <xf numFmtId="172" fontId="41" fillId="35" borderId="10" xfId="42" applyNumberFormat="1" applyFont="1" applyFill="1" applyBorder="1" applyAlignment="1" applyProtection="1">
      <alignment horizontal="center" vertical="center"/>
      <protection/>
    </xf>
    <xf numFmtId="0" fontId="41" fillId="0" borderId="10" xfId="0" applyFont="1" applyBorder="1" applyAlignment="1">
      <alignment/>
    </xf>
    <xf numFmtId="0" fontId="41" fillId="0" borderId="10" xfId="0" applyFont="1" applyFill="1" applyBorder="1" applyAlignment="1">
      <alignment/>
    </xf>
    <xf numFmtId="172" fontId="6" fillId="33" borderId="12" xfId="42" applyNumberFormat="1" applyFont="1" applyFill="1" applyBorder="1" applyAlignment="1" applyProtection="1">
      <alignment horizontal="center" vertical="center"/>
      <protection locked="0"/>
    </xf>
    <xf numFmtId="172" fontId="3" fillId="33" borderId="12" xfId="42" applyNumberFormat="1" applyFont="1" applyFill="1" applyBorder="1" applyAlignment="1" applyProtection="1">
      <alignment horizontal="center" vertical="center"/>
      <protection locked="0"/>
    </xf>
    <xf numFmtId="172" fontId="46" fillId="0" borderId="10" xfId="42" applyNumberFormat="1" applyFont="1" applyBorder="1" applyAlignment="1">
      <alignment/>
    </xf>
    <xf numFmtId="172" fontId="20" fillId="0" borderId="10" xfId="42" applyNumberFormat="1" applyFont="1" applyBorder="1" applyAlignment="1">
      <alignment/>
    </xf>
    <xf numFmtId="0" fontId="2" fillId="38" borderId="10" xfId="0" applyFont="1" applyFill="1" applyBorder="1" applyAlignment="1">
      <alignment horizontal="center"/>
    </xf>
    <xf numFmtId="4" fontId="2" fillId="38" borderId="10" xfId="0" applyNumberFormat="1" applyFont="1" applyFill="1" applyBorder="1" applyAlignment="1">
      <alignment horizontal="center"/>
    </xf>
    <xf numFmtId="0" fontId="20" fillId="0" borderId="10" xfId="0" applyFont="1" applyBorder="1" applyAlignment="1">
      <alignment horizontal="center"/>
    </xf>
    <xf numFmtId="0" fontId="20" fillId="33" borderId="10" xfId="0" applyFont="1" applyFill="1" applyBorder="1" applyAlignment="1">
      <alignment horizontal="left"/>
    </xf>
    <xf numFmtId="0" fontId="20" fillId="0" borderId="10" xfId="0" applyFont="1" applyBorder="1" applyAlignment="1">
      <alignment/>
    </xf>
    <xf numFmtId="0" fontId="20" fillId="34" borderId="10" xfId="0" applyFont="1" applyFill="1" applyBorder="1" applyAlignment="1">
      <alignment/>
    </xf>
    <xf numFmtId="0" fontId="20" fillId="0" borderId="10" xfId="0" applyFont="1" applyFill="1" applyBorder="1" applyAlignment="1">
      <alignment horizontal="left"/>
    </xf>
    <xf numFmtId="172" fontId="40" fillId="38" borderId="10" xfId="42" applyNumberFormat="1" applyFont="1" applyFill="1" applyBorder="1" applyAlignment="1">
      <alignment horizontal="center"/>
    </xf>
    <xf numFmtId="172" fontId="5" fillId="38" borderId="10" xfId="42" applyNumberFormat="1" applyFont="1" applyFill="1" applyBorder="1" applyAlignment="1">
      <alignment horizontal="center"/>
    </xf>
    <xf numFmtId="0" fontId="5" fillId="38" borderId="10" xfId="0" applyFont="1" applyFill="1" applyBorder="1" applyAlignment="1">
      <alignment horizontal="center"/>
    </xf>
    <xf numFmtId="4" fontId="5" fillId="38" borderId="10" xfId="0" applyNumberFormat="1" applyFont="1" applyFill="1" applyBorder="1" applyAlignment="1">
      <alignment horizontal="center"/>
    </xf>
    <xf numFmtId="172" fontId="2" fillId="38" borderId="10" xfId="0" applyNumberFormat="1" applyFont="1" applyFill="1" applyBorder="1" applyAlignment="1">
      <alignment horizontal="center"/>
    </xf>
    <xf numFmtId="0" fontId="11" fillId="33" borderId="10" xfId="0" applyFont="1" applyFill="1" applyBorder="1" applyAlignment="1">
      <alignment horizontal="left"/>
    </xf>
    <xf numFmtId="0" fontId="11" fillId="0" borderId="10" xfId="0" applyFont="1" applyFill="1" applyBorder="1" applyAlignment="1">
      <alignment horizontal="left"/>
    </xf>
    <xf numFmtId="172" fontId="11" fillId="33" borderId="10" xfId="44" applyNumberFormat="1" applyFont="1" applyFill="1" applyBorder="1" applyAlignment="1" applyProtection="1">
      <alignment horizontal="center"/>
      <protection locked="0"/>
    </xf>
    <xf numFmtId="173" fontId="2" fillId="38" borderId="10" xfId="0" applyNumberFormat="1" applyFont="1" applyFill="1" applyBorder="1" applyAlignment="1">
      <alignment horizontal="center"/>
    </xf>
    <xf numFmtId="2" fontId="7" fillId="39" borderId="10" xfId="0" applyNumberFormat="1" applyFont="1" applyFill="1" applyBorder="1" applyAlignment="1">
      <alignment horizontal="center"/>
    </xf>
    <xf numFmtId="172" fontId="46" fillId="38" borderId="10" xfId="42" applyNumberFormat="1" applyFont="1" applyFill="1" applyBorder="1" applyAlignment="1">
      <alignment horizontal="center"/>
    </xf>
    <xf numFmtId="49" fontId="20" fillId="0" borderId="10" xfId="0" applyNumberFormat="1" applyFont="1" applyBorder="1" applyAlignment="1">
      <alignment horizontal="center"/>
    </xf>
    <xf numFmtId="49" fontId="20" fillId="33" borderId="10" xfId="0" applyNumberFormat="1" applyFont="1" applyFill="1" applyBorder="1" applyAlignment="1">
      <alignment horizontal="left"/>
    </xf>
    <xf numFmtId="172" fontId="20" fillId="0" borderId="10" xfId="42" applyNumberFormat="1" applyFont="1" applyFill="1" applyBorder="1" applyAlignment="1">
      <alignment/>
    </xf>
    <xf numFmtId="0" fontId="0" fillId="40" borderId="10" xfId="0" applyFill="1" applyBorder="1" applyAlignment="1">
      <alignment/>
    </xf>
    <xf numFmtId="0" fontId="0" fillId="0" borderId="0" xfId="0" applyFill="1" applyAlignment="1">
      <alignment/>
    </xf>
    <xf numFmtId="0" fontId="8" fillId="0" borderId="10" xfId="0" applyFont="1" applyBorder="1" applyAlignment="1" applyProtection="1">
      <alignment wrapText="1"/>
      <protection locked="0"/>
    </xf>
    <xf numFmtId="49" fontId="20" fillId="0" borderId="10" xfId="0" applyNumberFormat="1" applyFont="1" applyBorder="1" applyAlignment="1">
      <alignment horizontal="center"/>
    </xf>
    <xf numFmtId="172" fontId="20" fillId="0" borderId="10" xfId="0" applyNumberFormat="1" applyFont="1" applyBorder="1" applyAlignment="1">
      <alignment/>
    </xf>
    <xf numFmtId="172" fontId="20" fillId="0" borderId="10" xfId="0" applyNumberFormat="1" applyFont="1" applyFill="1" applyBorder="1" applyAlignment="1">
      <alignment/>
    </xf>
    <xf numFmtId="173" fontId="7" fillId="0" borderId="18" xfId="42" applyNumberFormat="1" applyFont="1" applyFill="1" applyBorder="1" applyAlignment="1" applyProtection="1">
      <alignment/>
      <protection locked="0"/>
    </xf>
    <xf numFmtId="172" fontId="3" fillId="33" borderId="11" xfId="42" applyNumberFormat="1" applyFont="1" applyFill="1" applyBorder="1" applyAlignment="1" applyProtection="1">
      <alignment horizontal="center" vertical="center"/>
      <protection locked="0"/>
    </xf>
    <xf numFmtId="49" fontId="3" fillId="0" borderId="0" xfId="0" applyNumberFormat="1" applyFont="1" applyBorder="1" applyAlignment="1">
      <alignment horizontal="justify" vertical="center"/>
    </xf>
    <xf numFmtId="0" fontId="11" fillId="0" borderId="10" xfId="0" applyFont="1" applyBorder="1" applyAlignment="1" applyProtection="1">
      <alignment wrapText="1"/>
      <protection locked="0"/>
    </xf>
    <xf numFmtId="0" fontId="0" fillId="0" borderId="0" xfId="0" applyFont="1" applyAlignment="1">
      <alignment/>
    </xf>
    <xf numFmtId="0" fontId="47" fillId="0" borderId="10" xfId="0" applyFont="1" applyFill="1" applyBorder="1" applyAlignment="1" applyProtection="1">
      <alignment wrapText="1"/>
      <protection locked="0"/>
    </xf>
    <xf numFmtId="0" fontId="11" fillId="0" borderId="10" xfId="0" applyFont="1" applyFill="1" applyBorder="1" applyAlignment="1" applyProtection="1">
      <alignment wrapText="1"/>
      <protection locked="0"/>
    </xf>
    <xf numFmtId="172" fontId="11" fillId="33" borderId="10" xfId="42" applyNumberFormat="1" applyFont="1" applyFill="1" applyBorder="1" applyAlignment="1" applyProtection="1">
      <alignment horizontal="center"/>
      <protection locked="0"/>
    </xf>
    <xf numFmtId="172" fontId="48" fillId="38" borderId="10" xfId="42" applyNumberFormat="1" applyFont="1" applyFill="1" applyBorder="1" applyAlignment="1">
      <alignment horizontal="center"/>
    </xf>
    <xf numFmtId="2" fontId="40" fillId="38" borderId="10" xfId="0" applyNumberFormat="1" applyFont="1" applyFill="1" applyBorder="1" applyAlignment="1">
      <alignment horizontal="center"/>
    </xf>
    <xf numFmtId="0" fontId="20" fillId="0" borderId="10" xfId="0" applyFont="1" applyBorder="1" applyAlignment="1">
      <alignment horizontal="center"/>
    </xf>
    <xf numFmtId="0" fontId="20" fillId="0" borderId="10" xfId="0" applyFont="1" applyFill="1" applyBorder="1" applyAlignment="1">
      <alignment horizontal="left"/>
    </xf>
    <xf numFmtId="2" fontId="40" fillId="38" borderId="11" xfId="0" applyNumberFormat="1" applyFont="1" applyFill="1" applyBorder="1" applyAlignment="1">
      <alignment horizontal="center"/>
    </xf>
    <xf numFmtId="0" fontId="11" fillId="33" borderId="10" xfId="0" applyFont="1" applyFill="1" applyBorder="1" applyAlignment="1">
      <alignment horizontal="left"/>
    </xf>
    <xf numFmtId="49" fontId="20" fillId="33" borderId="10" xfId="0" applyNumberFormat="1" applyFont="1" applyFill="1" applyBorder="1" applyAlignment="1">
      <alignment horizontal="left"/>
    </xf>
    <xf numFmtId="172" fontId="3" fillId="33" borderId="10" xfId="42" applyNumberFormat="1" applyFont="1" applyFill="1" applyBorder="1" applyAlignment="1" applyProtection="1">
      <alignment horizontal="center"/>
      <protection locked="0"/>
    </xf>
    <xf numFmtId="49" fontId="8" fillId="34" borderId="10" xfId="0" applyNumberFormat="1" applyFont="1" applyFill="1" applyBorder="1" applyAlignment="1" applyProtection="1">
      <alignment horizontal="center"/>
      <protection locked="0"/>
    </xf>
    <xf numFmtId="49" fontId="42" fillId="34" borderId="10" xfId="0" applyNumberFormat="1" applyFont="1" applyFill="1" applyBorder="1" applyAlignment="1" applyProtection="1">
      <alignment horizontal="center" vertical="center" wrapText="1"/>
      <protection locked="0"/>
    </xf>
    <xf numFmtId="49" fontId="8" fillId="0" borderId="10" xfId="0" applyNumberFormat="1" applyFont="1" applyBorder="1" applyAlignment="1" applyProtection="1">
      <alignment horizontal="center"/>
      <protection locked="0"/>
    </xf>
    <xf numFmtId="49" fontId="11" fillId="33" borderId="10" xfId="0" applyNumberFormat="1" applyFont="1" applyFill="1" applyBorder="1" applyAlignment="1" applyProtection="1">
      <alignment horizontal="left"/>
      <protection locked="0"/>
    </xf>
    <xf numFmtId="49" fontId="8" fillId="34" borderId="10" xfId="0" applyNumberFormat="1" applyFont="1" applyFill="1" applyBorder="1" applyAlignment="1" applyProtection="1">
      <alignment horizontal="left"/>
      <protection locked="0"/>
    </xf>
    <xf numFmtId="49" fontId="5" fillId="34" borderId="10" xfId="0" applyNumberFormat="1" applyFont="1" applyFill="1" applyBorder="1" applyAlignment="1" applyProtection="1">
      <alignment horizontal="center" vertical="center" wrapText="1"/>
      <protection/>
    </xf>
    <xf numFmtId="49" fontId="11" fillId="34" borderId="10" xfId="0" applyNumberFormat="1" applyFont="1" applyFill="1" applyBorder="1" applyAlignment="1" applyProtection="1">
      <alignment horizontal="center"/>
      <protection locked="0"/>
    </xf>
    <xf numFmtId="172" fontId="8" fillId="33" borderId="15" xfId="42" applyNumberFormat="1" applyFont="1" applyFill="1" applyBorder="1" applyAlignment="1" applyProtection="1">
      <alignment horizontal="center" wrapText="1"/>
      <protection locked="0"/>
    </xf>
    <xf numFmtId="0" fontId="20" fillId="34" borderId="10" xfId="0" applyFont="1" applyFill="1" applyBorder="1" applyAlignment="1">
      <alignment horizontal="center"/>
    </xf>
    <xf numFmtId="172" fontId="11" fillId="33" borderId="19" xfId="42" applyNumberFormat="1" applyFont="1" applyFill="1" applyBorder="1" applyAlignment="1" applyProtection="1">
      <alignment horizontal="center"/>
      <protection locked="0"/>
    </xf>
    <xf numFmtId="172" fontId="8" fillId="35" borderId="10" xfId="42" applyNumberFormat="1" applyFont="1" applyFill="1" applyBorder="1" applyAlignment="1" applyProtection="1">
      <alignment horizontal="center" vertical="center"/>
      <protection/>
    </xf>
    <xf numFmtId="10" fontId="8" fillId="35" borderId="10" xfId="61" applyNumberFormat="1" applyFont="1" applyFill="1" applyBorder="1" applyAlignment="1" applyProtection="1">
      <alignment horizontal="center" vertical="center"/>
      <protection locked="0"/>
    </xf>
    <xf numFmtId="49" fontId="8" fillId="33" borderId="0" xfId="0" applyNumberFormat="1" applyFont="1" applyFill="1" applyAlignment="1">
      <alignment/>
    </xf>
    <xf numFmtId="49" fontId="11" fillId="35" borderId="10" xfId="0" applyNumberFormat="1" applyFont="1" applyFill="1" applyBorder="1" applyAlignment="1" applyProtection="1">
      <alignment horizontal="center" vertical="center" wrapText="1"/>
      <protection/>
    </xf>
    <xf numFmtId="49" fontId="11" fillId="35" borderId="11" xfId="0" applyNumberFormat="1" applyFont="1" applyFill="1" applyBorder="1" applyAlignment="1" applyProtection="1">
      <alignment horizontal="left" vertical="center" wrapText="1"/>
      <protection/>
    </xf>
    <xf numFmtId="10" fontId="11" fillId="35" borderId="10" xfId="61" applyNumberFormat="1" applyFont="1" applyFill="1" applyBorder="1" applyAlignment="1" applyProtection="1">
      <alignment horizontal="center" vertical="center"/>
      <protection locked="0"/>
    </xf>
    <xf numFmtId="172" fontId="11" fillId="35" borderId="10" xfId="42" applyNumberFormat="1" applyFont="1" applyFill="1" applyBorder="1" applyAlignment="1" applyProtection="1">
      <alignment horizontal="center" vertical="center"/>
      <protection/>
    </xf>
    <xf numFmtId="172" fontId="11" fillId="0" borderId="10" xfId="42" applyNumberFormat="1" applyFont="1" applyBorder="1" applyAlignment="1">
      <alignment/>
    </xf>
    <xf numFmtId="172" fontId="11" fillId="36" borderId="10" xfId="42" applyNumberFormat="1" applyFont="1" applyFill="1" applyBorder="1" applyAlignment="1" applyProtection="1">
      <alignment horizontal="center" vertical="center"/>
      <protection/>
    </xf>
    <xf numFmtId="172" fontId="11" fillId="0" borderId="10" xfId="42" applyNumberFormat="1" applyFont="1" applyFill="1" applyBorder="1" applyAlignment="1">
      <alignment/>
    </xf>
    <xf numFmtId="172" fontId="11" fillId="0" borderId="0" xfId="42" applyNumberFormat="1" applyFont="1" applyAlignment="1">
      <alignment/>
    </xf>
    <xf numFmtId="172" fontId="8" fillId="36" borderId="10" xfId="42" applyNumberFormat="1" applyFont="1" applyFill="1" applyBorder="1" applyAlignment="1" applyProtection="1">
      <alignment horizontal="center" vertical="center"/>
      <protection/>
    </xf>
    <xf numFmtId="2" fontId="46" fillId="39" borderId="10" xfId="0" applyNumberFormat="1" applyFont="1" applyFill="1" applyBorder="1" applyAlignment="1">
      <alignment horizontal="center"/>
    </xf>
    <xf numFmtId="49" fontId="8" fillId="34" borderId="10" xfId="0" applyNumberFormat="1" applyFont="1" applyFill="1" applyBorder="1" applyAlignment="1" applyProtection="1">
      <alignment horizontal="center" wrapText="1"/>
      <protection locked="0"/>
    </xf>
    <xf numFmtId="49" fontId="8" fillId="34" borderId="10" xfId="0" applyNumberFormat="1" applyFont="1" applyFill="1" applyBorder="1" applyAlignment="1" applyProtection="1">
      <alignment horizontal="left" wrapText="1"/>
      <protection locked="0"/>
    </xf>
    <xf numFmtId="172" fontId="8" fillId="34" borderId="10" xfId="42" applyNumberFormat="1" applyFont="1" applyFill="1" applyBorder="1" applyAlignment="1" applyProtection="1">
      <alignment horizontal="center" wrapText="1"/>
      <protection locked="0"/>
    </xf>
    <xf numFmtId="172" fontId="8" fillId="41" borderId="10" xfId="42" applyNumberFormat="1" applyFont="1" applyFill="1" applyBorder="1" applyAlignment="1" applyProtection="1">
      <alignment horizontal="center" vertical="center"/>
      <protection/>
    </xf>
    <xf numFmtId="172" fontId="20" fillId="41" borderId="10" xfId="0" applyNumberFormat="1" applyFont="1" applyFill="1" applyBorder="1" applyAlignment="1">
      <alignment/>
    </xf>
    <xf numFmtId="172" fontId="8" fillId="34" borderId="10" xfId="42" applyNumberFormat="1" applyFont="1" applyFill="1" applyBorder="1" applyAlignment="1" applyProtection="1">
      <alignment horizontal="center" vertical="center"/>
      <protection/>
    </xf>
    <xf numFmtId="172" fontId="20" fillId="34" borderId="10" xfId="0" applyNumberFormat="1" applyFont="1" applyFill="1" applyBorder="1" applyAlignment="1">
      <alignment/>
    </xf>
    <xf numFmtId="172" fontId="6" fillId="34" borderId="10" xfId="42" applyNumberFormat="1" applyFont="1" applyFill="1" applyBorder="1" applyAlignment="1" applyProtection="1">
      <alignment horizontal="center" vertical="center"/>
      <protection locked="0"/>
    </xf>
    <xf numFmtId="49" fontId="18" fillId="0" borderId="0" xfId="0" applyNumberFormat="1" applyFont="1" applyAlignment="1" applyProtection="1">
      <alignment/>
      <protection/>
    </xf>
    <xf numFmtId="172" fontId="3" fillId="33" borderId="0" xfId="0" applyNumberFormat="1" applyFont="1" applyFill="1" applyBorder="1" applyAlignment="1" applyProtection="1">
      <alignment horizontal="justify" vertical="center" wrapText="1"/>
      <protection/>
    </xf>
    <xf numFmtId="172" fontId="3" fillId="0" borderId="0" xfId="0" applyNumberFormat="1" applyFont="1" applyBorder="1" applyAlignment="1" applyProtection="1">
      <alignment horizontal="justify" vertical="center" wrapText="1"/>
      <protection/>
    </xf>
    <xf numFmtId="49" fontId="3" fillId="33" borderId="0" xfId="0" applyNumberFormat="1" applyFont="1" applyFill="1" applyBorder="1" applyAlignment="1" applyProtection="1">
      <alignment horizontal="justify" vertical="center" wrapText="1"/>
      <protection/>
    </xf>
    <xf numFmtId="0" fontId="36" fillId="0" borderId="11" xfId="0" applyNumberFormat="1" applyFont="1" applyFill="1" applyBorder="1" applyAlignment="1" applyProtection="1">
      <alignment horizontal="center" vertical="center" wrapText="1"/>
      <protection locked="0"/>
    </xf>
    <xf numFmtId="0" fontId="36" fillId="0" borderId="16" xfId="0" applyNumberFormat="1" applyFont="1" applyFill="1" applyBorder="1" applyAlignment="1" applyProtection="1">
      <alignment horizontal="center" vertical="center" wrapText="1"/>
      <protection locked="0"/>
    </xf>
    <xf numFmtId="49" fontId="36" fillId="0" borderId="10" xfId="0" applyNumberFormat="1" applyFont="1" applyFill="1" applyBorder="1" applyAlignment="1" applyProtection="1">
      <alignment horizontal="center" vertical="center" wrapText="1"/>
      <protection locked="0"/>
    </xf>
    <xf numFmtId="49" fontId="49" fillId="0" borderId="10" xfId="0" applyNumberFormat="1" applyFont="1" applyFill="1" applyBorder="1" applyAlignment="1" applyProtection="1">
      <alignment horizontal="center" vertical="center" wrapText="1"/>
      <protection/>
    </xf>
    <xf numFmtId="49" fontId="20" fillId="0" borderId="10" xfId="0" applyNumberFormat="1" applyFont="1" applyFill="1" applyBorder="1" applyAlignment="1">
      <alignment/>
    </xf>
    <xf numFmtId="0" fontId="20" fillId="0" borderId="0" xfId="0" applyFont="1" applyFill="1" applyAlignment="1">
      <alignment/>
    </xf>
    <xf numFmtId="49" fontId="25" fillId="0" borderId="0" xfId="0" applyNumberFormat="1" applyFont="1" applyFill="1" applyAlignment="1" applyProtection="1">
      <alignment/>
      <protection locked="0"/>
    </xf>
    <xf numFmtId="0" fontId="11" fillId="34" borderId="11" xfId="0" applyNumberFormat="1" applyFont="1" applyFill="1" applyBorder="1" applyAlignment="1" applyProtection="1">
      <alignment horizontal="center" vertical="center" wrapText="1"/>
      <protection/>
    </xf>
    <xf numFmtId="0" fontId="11" fillId="34" borderId="16" xfId="0" applyNumberFormat="1" applyFont="1" applyFill="1" applyBorder="1" applyAlignment="1" applyProtection="1">
      <alignment horizontal="center" vertical="center" wrapText="1"/>
      <protection/>
    </xf>
    <xf numFmtId="49" fontId="20" fillId="0" borderId="0" xfId="0" applyNumberFormat="1" applyFont="1" applyFill="1" applyAlignment="1">
      <alignment/>
    </xf>
    <xf numFmtId="49" fontId="20" fillId="34" borderId="0" xfId="0" applyNumberFormat="1" applyFont="1" applyFill="1" applyAlignment="1">
      <alignment/>
    </xf>
    <xf numFmtId="49" fontId="41" fillId="0" borderId="17" xfId="0" applyNumberFormat="1" applyFont="1" applyBorder="1" applyAlignment="1">
      <alignment vertical="center"/>
    </xf>
    <xf numFmtId="49" fontId="41" fillId="0" borderId="20" xfId="0" applyNumberFormat="1" applyFont="1" applyBorder="1" applyAlignment="1">
      <alignment vertical="center"/>
    </xf>
    <xf numFmtId="49" fontId="6" fillId="34" borderId="0" xfId="0" applyNumberFormat="1" applyFont="1" applyFill="1" applyBorder="1" applyAlignment="1">
      <alignment horizontal="center" vertical="center" wrapText="1"/>
    </xf>
    <xf numFmtId="49" fontId="13" fillId="34" borderId="0" xfId="0" applyNumberFormat="1" applyFont="1" applyFill="1" applyAlignment="1">
      <alignment horizontal="center"/>
    </xf>
    <xf numFmtId="0" fontId="50" fillId="34" borderId="0" xfId="0" applyFont="1" applyFill="1" applyAlignment="1">
      <alignment horizontal="justify" wrapText="1"/>
    </xf>
    <xf numFmtId="172" fontId="3" fillId="34" borderId="10" xfId="42" applyNumberFormat="1" applyFont="1" applyFill="1" applyBorder="1" applyAlignment="1" applyProtection="1">
      <alignment horizontal="center" vertical="center"/>
      <protection locked="0"/>
    </xf>
    <xf numFmtId="172" fontId="3" fillId="34" borderId="0" xfId="0" applyNumberFormat="1" applyFont="1" applyFill="1" applyBorder="1" applyAlignment="1">
      <alignment horizontal="left" vertical="center" wrapText="1"/>
    </xf>
    <xf numFmtId="49" fontId="15" fillId="34" borderId="0" xfId="0" applyNumberFormat="1" applyFont="1" applyFill="1" applyAlignment="1">
      <alignment horizontal="center"/>
    </xf>
    <xf numFmtId="172" fontId="48" fillId="34" borderId="10" xfId="42" applyNumberFormat="1" applyFont="1" applyFill="1" applyBorder="1" applyAlignment="1" applyProtection="1">
      <alignment horizontal="center" vertical="center"/>
      <protection/>
    </xf>
    <xf numFmtId="172" fontId="2" fillId="0" borderId="10" xfId="0" applyNumberFormat="1" applyFont="1" applyFill="1" applyBorder="1" applyAlignment="1">
      <alignment horizontal="center"/>
    </xf>
    <xf numFmtId="0" fontId="2" fillId="0" borderId="10" xfId="0" applyFont="1" applyFill="1" applyBorder="1" applyAlignment="1">
      <alignment horizontal="center"/>
    </xf>
    <xf numFmtId="0" fontId="5" fillId="0" borderId="10" xfId="0" applyFont="1" applyFill="1" applyBorder="1" applyAlignment="1">
      <alignment horizontal="center"/>
    </xf>
    <xf numFmtId="172" fontId="5" fillId="0" borderId="10" xfId="0" applyNumberFormat="1" applyFont="1" applyFill="1" applyBorder="1" applyAlignment="1">
      <alignment horizontal="center"/>
    </xf>
    <xf numFmtId="172" fontId="42" fillId="0" borderId="10" xfId="42" applyNumberFormat="1" applyFont="1" applyFill="1" applyBorder="1" applyAlignment="1">
      <alignment horizontal="center"/>
    </xf>
    <xf numFmtId="172" fontId="40" fillId="0" borderId="11" xfId="42" applyNumberFormat="1" applyFont="1" applyFill="1" applyBorder="1" applyAlignment="1">
      <alignment horizontal="center"/>
    </xf>
    <xf numFmtId="172" fontId="41" fillId="0" borderId="10" xfId="0" applyNumberFormat="1" applyFont="1" applyFill="1" applyBorder="1" applyAlignment="1">
      <alignment/>
    </xf>
    <xf numFmtId="172" fontId="48" fillId="0" borderId="21" xfId="42" applyNumberFormat="1" applyFont="1" applyFill="1" applyBorder="1" applyAlignment="1">
      <alignment horizontal="center"/>
    </xf>
    <xf numFmtId="172" fontId="42" fillId="0" borderId="21" xfId="42" applyNumberFormat="1" applyFont="1" applyFill="1" applyBorder="1" applyAlignment="1">
      <alignment horizontal="center"/>
    </xf>
    <xf numFmtId="172" fontId="41" fillId="0" borderId="10" xfId="42" applyNumberFormat="1" applyFont="1" applyFill="1" applyBorder="1" applyAlignment="1">
      <alignment horizontal="center"/>
    </xf>
    <xf numFmtId="172" fontId="46" fillId="0" borderId="21" xfId="42" applyNumberFormat="1" applyFont="1" applyFill="1" applyBorder="1" applyAlignment="1">
      <alignment horizontal="center"/>
    </xf>
    <xf numFmtId="172" fontId="42" fillId="0" borderId="11" xfId="42" applyNumberFormat="1" applyFont="1" applyFill="1" applyBorder="1" applyAlignment="1">
      <alignment horizontal="center"/>
    </xf>
    <xf numFmtId="172" fontId="40" fillId="0" borderId="21" xfId="42" applyNumberFormat="1" applyFont="1" applyFill="1" applyBorder="1" applyAlignment="1">
      <alignment horizontal="center"/>
    </xf>
    <xf numFmtId="172" fontId="48" fillId="0" borderId="10" xfId="42" applyNumberFormat="1" applyFont="1" applyFill="1" applyBorder="1" applyAlignment="1">
      <alignment horizontal="center"/>
    </xf>
    <xf numFmtId="172" fontId="40" fillId="0" borderId="10" xfId="42" applyNumberFormat="1" applyFont="1" applyFill="1" applyBorder="1" applyAlignment="1">
      <alignment horizontal="center"/>
    </xf>
    <xf numFmtId="49" fontId="20" fillId="0" borderId="0" xfId="0" applyNumberFormat="1" applyFont="1" applyAlignment="1">
      <alignment/>
    </xf>
    <xf numFmtId="49" fontId="41" fillId="34" borderId="0" xfId="0" applyNumberFormat="1" applyFont="1" applyFill="1" applyAlignment="1">
      <alignment/>
    </xf>
    <xf numFmtId="49" fontId="41" fillId="0" borderId="0" xfId="0" applyNumberFormat="1" applyFont="1" applyFill="1" applyAlignment="1">
      <alignment/>
    </xf>
    <xf numFmtId="49" fontId="41" fillId="34" borderId="0" xfId="0" applyNumberFormat="1" applyFont="1" applyFill="1" applyBorder="1" applyAlignment="1">
      <alignment/>
    </xf>
    <xf numFmtId="49" fontId="11" fillId="34" borderId="10" xfId="0" applyNumberFormat="1" applyFont="1" applyFill="1" applyBorder="1" applyAlignment="1">
      <alignment horizontal="center" vertical="center" wrapText="1"/>
    </xf>
    <xf numFmtId="49" fontId="20" fillId="34" borderId="0" xfId="0" applyNumberFormat="1" applyFont="1" applyFill="1" applyBorder="1" applyAlignment="1">
      <alignment/>
    </xf>
    <xf numFmtId="49" fontId="20" fillId="0" borderId="0" xfId="0" applyNumberFormat="1" applyFont="1" applyBorder="1" applyAlignment="1">
      <alignment/>
    </xf>
    <xf numFmtId="0" fontId="20" fillId="34" borderId="0" xfId="0" applyFont="1" applyFill="1" applyAlignment="1">
      <alignment/>
    </xf>
    <xf numFmtId="0" fontId="20" fillId="0" borderId="0" xfId="0" applyFont="1" applyAlignment="1">
      <alignment/>
    </xf>
    <xf numFmtId="49" fontId="20" fillId="0" borderId="0" xfId="0" applyNumberFormat="1" applyFont="1" applyFill="1" applyAlignment="1" applyProtection="1">
      <alignment/>
      <protection locked="0"/>
    </xf>
    <xf numFmtId="0" fontId="46" fillId="34" borderId="0" xfId="0" applyFont="1" applyFill="1" applyAlignment="1">
      <alignment/>
    </xf>
    <xf numFmtId="0" fontId="20" fillId="0" borderId="0" xfId="0" applyFont="1" applyFill="1" applyAlignment="1" applyProtection="1">
      <alignment/>
      <protection locked="0"/>
    </xf>
    <xf numFmtId="0" fontId="20" fillId="34" borderId="0" xfId="0" applyFont="1" applyFill="1" applyAlignment="1" applyProtection="1">
      <alignment/>
      <protection locked="0"/>
    </xf>
    <xf numFmtId="0" fontId="20" fillId="40" borderId="0" xfId="0" applyFont="1" applyFill="1" applyAlignment="1" applyProtection="1">
      <alignment/>
      <protection locked="0"/>
    </xf>
    <xf numFmtId="0" fontId="20" fillId="40" borderId="0" xfId="0" applyFont="1" applyFill="1" applyAlignment="1">
      <alignment/>
    </xf>
    <xf numFmtId="0" fontId="20" fillId="0" borderId="0" xfId="0" applyFont="1" applyBorder="1" applyAlignment="1">
      <alignment/>
    </xf>
    <xf numFmtId="173" fontId="0" fillId="0" borderId="0" xfId="0" applyNumberFormat="1" applyAlignment="1">
      <alignment/>
    </xf>
    <xf numFmtId="0" fontId="39" fillId="0" borderId="18" xfId="47" applyFont="1" applyFill="1" applyBorder="1" applyAlignment="1">
      <alignment horizontal="center" vertical="center" wrapText="1"/>
      <protection/>
    </xf>
    <xf numFmtId="172" fontId="0" fillId="0" borderId="0" xfId="42" applyNumberFormat="1" applyFont="1" applyAlignment="1">
      <alignment/>
    </xf>
    <xf numFmtId="49" fontId="11" fillId="33" borderId="0" xfId="0" applyNumberFormat="1" applyFont="1" applyFill="1" applyAlignment="1">
      <alignment/>
    </xf>
    <xf numFmtId="2" fontId="11" fillId="33" borderId="0" xfId="0" applyNumberFormat="1" applyFont="1" applyFill="1" applyAlignment="1">
      <alignment/>
    </xf>
    <xf numFmtId="49" fontId="11" fillId="33" borderId="0" xfId="0" applyNumberFormat="1" applyFont="1" applyFill="1" applyAlignment="1">
      <alignment horizontal="center" vertical="center"/>
    </xf>
    <xf numFmtId="49" fontId="11" fillId="33" borderId="0" xfId="0" applyNumberFormat="1" applyFont="1" applyFill="1" applyBorder="1" applyAlignment="1">
      <alignment horizontal="center" vertical="center"/>
    </xf>
    <xf numFmtId="9" fontId="11" fillId="33" borderId="0" xfId="61" applyFont="1" applyFill="1" applyAlignment="1">
      <alignment horizontal="center" vertical="center"/>
    </xf>
    <xf numFmtId="172" fontId="11" fillId="0" borderId="10" xfId="42" applyNumberFormat="1" applyFont="1" applyFill="1" applyBorder="1" applyAlignment="1" applyProtection="1">
      <alignment horizontal="center" vertical="center"/>
      <protection/>
    </xf>
    <xf numFmtId="49" fontId="11" fillId="33" borderId="0" xfId="0" applyNumberFormat="1" applyFont="1" applyFill="1" applyBorder="1" applyAlignment="1">
      <alignment/>
    </xf>
    <xf numFmtId="173" fontId="20" fillId="0" borderId="0" xfId="0" applyNumberFormat="1" applyFont="1" applyAlignment="1">
      <alignment/>
    </xf>
    <xf numFmtId="172" fontId="20" fillId="0" borderId="0" xfId="42" applyNumberFormat="1" applyFont="1" applyAlignment="1">
      <alignment/>
    </xf>
    <xf numFmtId="0" fontId="20" fillId="0" borderId="0" xfId="0" applyFont="1" applyAlignment="1">
      <alignment/>
    </xf>
    <xf numFmtId="172" fontId="11" fillId="34" borderId="10" xfId="42" applyNumberFormat="1" applyFont="1" applyFill="1" applyBorder="1" applyAlignment="1">
      <alignment/>
    </xf>
    <xf numFmtId="2" fontId="11" fillId="34" borderId="10" xfId="42" applyNumberFormat="1" applyFont="1" applyFill="1" applyBorder="1" applyAlignment="1">
      <alignment/>
    </xf>
    <xf numFmtId="49" fontId="8" fillId="0" borderId="10" xfId="0" applyNumberFormat="1" applyFont="1" applyFill="1" applyBorder="1" applyAlignment="1" applyProtection="1">
      <alignment horizontal="center" vertical="center" wrapText="1"/>
      <protection/>
    </xf>
    <xf numFmtId="9" fontId="11" fillId="0" borderId="10" xfId="61" applyFont="1" applyFill="1" applyBorder="1" applyAlignment="1">
      <alignment horizontal="center" vertical="center"/>
    </xf>
    <xf numFmtId="49" fontId="11" fillId="0" borderId="0" xfId="0" applyNumberFormat="1" applyFont="1" applyFill="1" applyAlignment="1">
      <alignment/>
    </xf>
    <xf numFmtId="49" fontId="11" fillId="34" borderId="0" xfId="0" applyNumberFormat="1" applyFont="1" applyFill="1" applyAlignment="1">
      <alignment/>
    </xf>
    <xf numFmtId="172" fontId="11" fillId="34" borderId="11" xfId="42" applyNumberFormat="1" applyFont="1" applyFill="1" applyBorder="1" applyAlignment="1" applyProtection="1">
      <alignment horizontal="center" vertical="center" wrapText="1"/>
      <protection/>
    </xf>
    <xf numFmtId="172" fontId="11" fillId="34" borderId="16" xfId="42" applyNumberFormat="1" applyFont="1" applyFill="1" applyBorder="1" applyAlignment="1" applyProtection="1">
      <alignment horizontal="center" vertical="center" wrapText="1"/>
      <protection/>
    </xf>
    <xf numFmtId="172" fontId="11" fillId="0" borderId="0" xfId="42" applyNumberFormat="1" applyFont="1" applyFill="1" applyAlignment="1">
      <alignment/>
    </xf>
    <xf numFmtId="172" fontId="11" fillId="34" borderId="0" xfId="42" applyNumberFormat="1" applyFont="1" applyFill="1" applyAlignment="1">
      <alignment/>
    </xf>
    <xf numFmtId="172" fontId="6" fillId="33" borderId="10" xfId="42" applyNumberFormat="1" applyFont="1" applyFill="1" applyBorder="1" applyAlignment="1" applyProtection="1">
      <alignment horizontal="center" vertical="center"/>
      <protection locked="0"/>
    </xf>
    <xf numFmtId="2" fontId="48" fillId="38" borderId="10" xfId="0" applyNumberFormat="1" applyFont="1" applyFill="1" applyBorder="1" applyAlignment="1">
      <alignment horizontal="center"/>
    </xf>
    <xf numFmtId="172" fontId="20" fillId="33" borderId="10" xfId="42" applyNumberFormat="1" applyFont="1" applyFill="1" applyBorder="1" applyAlignment="1" applyProtection="1">
      <alignment horizontal="center" vertical="center"/>
      <protection locked="0"/>
    </xf>
    <xf numFmtId="0" fontId="20" fillId="0" borderId="10" xfId="0" applyFont="1" applyFill="1" applyBorder="1" applyAlignment="1">
      <alignment/>
    </xf>
    <xf numFmtId="172" fontId="20" fillId="33" borderId="10" xfId="42" applyNumberFormat="1" applyFont="1" applyFill="1" applyBorder="1" applyAlignment="1" applyProtection="1">
      <alignment horizontal="center"/>
      <protection locked="0"/>
    </xf>
    <xf numFmtId="49" fontId="20" fillId="0" borderId="10" xfId="0" applyNumberFormat="1" applyFont="1" applyFill="1" applyBorder="1" applyAlignment="1">
      <alignment horizontal="center"/>
    </xf>
    <xf numFmtId="49" fontId="20" fillId="0" borderId="10" xfId="0" applyNumberFormat="1" applyFont="1" applyFill="1" applyBorder="1" applyAlignment="1">
      <alignment horizontal="left"/>
    </xf>
    <xf numFmtId="49" fontId="20" fillId="0" borderId="10" xfId="0" applyNumberFormat="1" applyFont="1" applyFill="1" applyBorder="1" applyAlignment="1">
      <alignment horizontal="center"/>
    </xf>
    <xf numFmtId="49" fontId="20" fillId="0" borderId="10" xfId="0" applyNumberFormat="1" applyFont="1" applyFill="1" applyBorder="1" applyAlignment="1">
      <alignment horizontal="left"/>
    </xf>
    <xf numFmtId="172" fontId="20" fillId="34" borderId="16" xfId="0" applyNumberFormat="1" applyFont="1" applyFill="1" applyBorder="1" applyAlignment="1">
      <alignment/>
    </xf>
    <xf numFmtId="49" fontId="8" fillId="0" borderId="0" xfId="0" applyNumberFormat="1" applyFont="1" applyBorder="1" applyAlignment="1">
      <alignment horizontal="center"/>
    </xf>
    <xf numFmtId="172" fontId="10" fillId="0" borderId="0" xfId="42" applyNumberFormat="1" applyFont="1" applyFill="1" applyBorder="1" applyAlignment="1">
      <alignment wrapText="1"/>
    </xf>
    <xf numFmtId="172" fontId="9" fillId="0" borderId="0" xfId="42" applyNumberFormat="1" applyFont="1" applyFill="1" applyBorder="1" applyAlignment="1">
      <alignment/>
    </xf>
    <xf numFmtId="172" fontId="20" fillId="0" borderId="10" xfId="42"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172" fontId="9" fillId="0" borderId="0" xfId="42" applyNumberFormat="1" applyFont="1" applyFill="1" applyAlignment="1">
      <alignment horizontal="center"/>
    </xf>
    <xf numFmtId="172" fontId="9" fillId="0" borderId="0" xfId="42" applyNumberFormat="1" applyFont="1" applyAlignment="1">
      <alignment horizontal="center"/>
    </xf>
    <xf numFmtId="0" fontId="41" fillId="0" borderId="0" xfId="0" applyFont="1" applyFill="1" applyBorder="1" applyAlignment="1">
      <alignment/>
    </xf>
    <xf numFmtId="172" fontId="40" fillId="0" borderId="10" xfId="42" applyNumberFormat="1" applyFont="1" applyFill="1" applyBorder="1" applyAlignment="1" applyProtection="1">
      <alignment horizontal="center" vertical="center" wrapText="1"/>
      <protection/>
    </xf>
    <xf numFmtId="172" fontId="7" fillId="0" borderId="10" xfId="42" applyNumberFormat="1" applyFont="1" applyFill="1" applyBorder="1" applyAlignment="1">
      <alignment horizontal="center" vertical="center"/>
    </xf>
    <xf numFmtId="172" fontId="7" fillId="0" borderId="10" xfId="42" applyNumberFormat="1" applyFont="1" applyFill="1" applyBorder="1" applyAlignment="1" applyProtection="1">
      <alignment horizontal="center" vertical="center"/>
      <protection/>
    </xf>
    <xf numFmtId="172" fontId="11" fillId="33" borderId="10" xfId="42" applyNumberFormat="1" applyFont="1" applyFill="1" applyBorder="1" applyAlignment="1" applyProtection="1">
      <alignment horizontal="center" vertical="center"/>
      <protection locked="0"/>
    </xf>
    <xf numFmtId="172" fontId="11" fillId="0" borderId="10" xfId="42" applyNumberFormat="1" applyFont="1" applyBorder="1" applyAlignment="1">
      <alignment horizontal="center" vertical="center"/>
    </xf>
    <xf numFmtId="49" fontId="11" fillId="33" borderId="0" xfId="0" applyNumberFormat="1" applyFont="1" applyFill="1" applyAlignment="1">
      <alignment horizontal="center" vertical="center"/>
    </xf>
    <xf numFmtId="172" fontId="11" fillId="42" borderId="10" xfId="42" applyNumberFormat="1" applyFont="1" applyFill="1" applyBorder="1" applyAlignment="1">
      <alignment horizontal="center" vertical="center"/>
    </xf>
    <xf numFmtId="172" fontId="41" fillId="42" borderId="10" xfId="42" applyNumberFormat="1" applyFont="1" applyFill="1" applyBorder="1" applyAlignment="1" applyProtection="1">
      <alignment horizontal="center" vertical="center"/>
      <protection/>
    </xf>
    <xf numFmtId="43" fontId="20" fillId="0" borderId="0" xfId="42" applyFont="1" applyFill="1" applyBorder="1" applyAlignment="1">
      <alignment horizontal="left" vertical="top" wrapText="1"/>
    </xf>
    <xf numFmtId="0" fontId="20" fillId="34" borderId="10" xfId="0" applyFont="1" applyFill="1" applyBorder="1" applyAlignment="1">
      <alignment horizontal="center"/>
    </xf>
    <xf numFmtId="172" fontId="20" fillId="34" borderId="10" xfId="0" applyNumberFormat="1" applyFont="1" applyFill="1" applyBorder="1" applyAlignment="1">
      <alignment horizontal="center"/>
    </xf>
    <xf numFmtId="172" fontId="20" fillId="0" borderId="10" xfId="0" applyNumberFormat="1" applyFont="1" applyBorder="1" applyAlignment="1">
      <alignment horizontal="center"/>
    </xf>
    <xf numFmtId="49" fontId="9" fillId="0" borderId="0" xfId="0" applyNumberFormat="1" applyFont="1" applyFill="1" applyBorder="1" applyAlignment="1" applyProtection="1">
      <alignment horizontal="center" wrapText="1"/>
      <protection locked="0"/>
    </xf>
    <xf numFmtId="0" fontId="9" fillId="0" borderId="0" xfId="0" applyFont="1" applyFill="1" applyAlignment="1">
      <alignment horizontal="center" wrapText="1"/>
    </xf>
    <xf numFmtId="172" fontId="20" fillId="0" borderId="10" xfId="44" applyNumberFormat="1" applyFont="1" applyBorder="1" applyAlignment="1">
      <alignment/>
    </xf>
    <xf numFmtId="172" fontId="20" fillId="42" borderId="10" xfId="42" applyNumberFormat="1" applyFont="1" applyFill="1" applyBorder="1" applyAlignment="1">
      <alignment/>
    </xf>
    <xf numFmtId="172" fontId="21" fillId="33" borderId="10" xfId="44" applyNumberFormat="1" applyFont="1" applyFill="1" applyBorder="1" applyAlignment="1" applyProtection="1">
      <alignment horizontal="center" vertical="center"/>
      <protection locked="0"/>
    </xf>
    <xf numFmtId="172" fontId="21" fillId="33" borderId="10" xfId="44" applyNumberFormat="1" applyFont="1" applyFill="1" applyBorder="1" applyAlignment="1" applyProtection="1">
      <alignment horizontal="center" vertical="center"/>
      <protection locked="0"/>
    </xf>
    <xf numFmtId="172" fontId="20" fillId="42" borderId="10" xfId="44" applyNumberFormat="1" applyFont="1" applyFill="1" applyBorder="1" applyAlignment="1">
      <alignment/>
    </xf>
    <xf numFmtId="49" fontId="5" fillId="43" borderId="10" xfId="0" applyNumberFormat="1" applyFont="1" applyFill="1" applyBorder="1" applyAlignment="1" applyProtection="1">
      <alignment horizontal="center"/>
      <protection locked="0"/>
    </xf>
    <xf numFmtId="49" fontId="5" fillId="43" borderId="10" xfId="0" applyNumberFormat="1" applyFont="1" applyFill="1" applyBorder="1" applyAlignment="1" applyProtection="1">
      <alignment horizontal="left"/>
      <protection locked="0"/>
    </xf>
    <xf numFmtId="172" fontId="20" fillId="43" borderId="10" xfId="42" applyNumberFormat="1" applyFont="1" applyFill="1" applyBorder="1" applyAlignment="1">
      <alignment/>
    </xf>
    <xf numFmtId="49" fontId="0" fillId="43" borderId="0" xfId="0" applyNumberFormat="1" applyFont="1" applyFill="1" applyAlignment="1" applyProtection="1">
      <alignment/>
      <protection locked="0"/>
    </xf>
    <xf numFmtId="172" fontId="21" fillId="43" borderId="10" xfId="42" applyNumberFormat="1" applyFont="1" applyFill="1" applyBorder="1" applyAlignment="1" applyProtection="1">
      <alignment horizontal="center" vertical="center"/>
      <protection locked="0"/>
    </xf>
    <xf numFmtId="0" fontId="51" fillId="0" borderId="10" xfId="0" applyFont="1" applyBorder="1" applyAlignment="1">
      <alignment/>
    </xf>
    <xf numFmtId="0" fontId="2" fillId="42" borderId="10" xfId="0" applyFont="1" applyFill="1" applyBorder="1" applyAlignment="1">
      <alignment/>
    </xf>
    <xf numFmtId="0" fontId="0" fillId="42" borderId="10" xfId="0" applyFill="1" applyBorder="1" applyAlignment="1">
      <alignment/>
    </xf>
    <xf numFmtId="0" fontId="11" fillId="0" borderId="10" xfId="0" applyFont="1" applyFill="1" applyBorder="1" applyAlignment="1" applyProtection="1">
      <alignment wrapText="1"/>
      <protection locked="0"/>
    </xf>
    <xf numFmtId="0" fontId="20" fillId="42" borderId="10" xfId="0" applyFont="1" applyFill="1" applyBorder="1" applyAlignment="1">
      <alignment/>
    </xf>
    <xf numFmtId="0" fontId="8" fillId="43" borderId="10" xfId="0" applyFont="1" applyFill="1" applyBorder="1" applyAlignment="1" applyProtection="1">
      <alignment wrapText="1"/>
      <protection locked="0"/>
    </xf>
    <xf numFmtId="0" fontId="20" fillId="43" borderId="0" xfId="0" applyFont="1" applyFill="1" applyAlignment="1" applyProtection="1">
      <alignment/>
      <protection locked="0"/>
    </xf>
    <xf numFmtId="0" fontId="20" fillId="43" borderId="0" xfId="0" applyFont="1" applyFill="1" applyAlignment="1">
      <alignment/>
    </xf>
    <xf numFmtId="0" fontId="2" fillId="43" borderId="0" xfId="0" applyFont="1" applyFill="1" applyAlignment="1" applyProtection="1">
      <alignment/>
      <protection locked="0"/>
    </xf>
    <xf numFmtId="172" fontId="5" fillId="43" borderId="10" xfId="42" applyNumberFormat="1" applyFont="1" applyFill="1" applyBorder="1" applyAlignment="1" applyProtection="1">
      <alignment horizontal="center"/>
      <protection locked="0"/>
    </xf>
    <xf numFmtId="172" fontId="20" fillId="43" borderId="10" xfId="0" applyNumberFormat="1" applyFont="1" applyFill="1" applyBorder="1" applyAlignment="1">
      <alignment/>
    </xf>
    <xf numFmtId="49" fontId="2" fillId="43" borderId="0" xfId="0" applyNumberFormat="1" applyFont="1" applyFill="1" applyAlignment="1" applyProtection="1">
      <alignment/>
      <protection locked="0"/>
    </xf>
    <xf numFmtId="0" fontId="5" fillId="43" borderId="10" xfId="0" applyFont="1" applyFill="1" applyBorder="1" applyAlignment="1" applyProtection="1">
      <alignment horizontal="center"/>
      <protection locked="0"/>
    </xf>
    <xf numFmtId="0" fontId="5" fillId="43" borderId="10" xfId="0" applyFont="1" applyFill="1" applyBorder="1" applyAlignment="1" applyProtection="1">
      <alignment horizontal="left"/>
      <protection locked="0"/>
    </xf>
    <xf numFmtId="49" fontId="20" fillId="33" borderId="10" xfId="0" applyNumberFormat="1" applyFont="1" applyFill="1" applyBorder="1" applyAlignment="1">
      <alignment horizontal="left" vertical="center" wrapText="1"/>
    </xf>
    <xf numFmtId="0" fontId="0" fillId="0" borderId="0" xfId="0" applyFont="1" applyFill="1" applyAlignment="1">
      <alignment/>
    </xf>
    <xf numFmtId="49" fontId="51" fillId="0" borderId="0" xfId="0" applyNumberFormat="1" applyFont="1" applyFill="1" applyAlignment="1">
      <alignment/>
    </xf>
    <xf numFmtId="0" fontId="3" fillId="33" borderId="0" xfId="0" applyNumberFormat="1" applyFont="1" applyFill="1" applyBorder="1" applyAlignment="1">
      <alignment horizontal="center" wrapText="1"/>
    </xf>
    <xf numFmtId="1" fontId="0" fillId="33" borderId="0" xfId="0" applyNumberFormat="1" applyFont="1" applyFill="1" applyAlignment="1">
      <alignment horizontal="center"/>
    </xf>
    <xf numFmtId="2" fontId="0" fillId="33" borderId="0" xfId="0" applyNumberFormat="1" applyFont="1" applyFill="1" applyAlignment="1">
      <alignment/>
    </xf>
    <xf numFmtId="0" fontId="0" fillId="0" borderId="0" xfId="0" applyFont="1" applyAlignment="1">
      <alignment/>
    </xf>
    <xf numFmtId="0" fontId="0" fillId="0" borderId="0" xfId="0" applyFont="1" applyFill="1" applyAlignment="1">
      <alignment/>
    </xf>
    <xf numFmtId="0" fontId="48"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0" fontId="46" fillId="0" borderId="0" xfId="0" applyFont="1" applyFill="1" applyAlignment="1">
      <alignment/>
    </xf>
    <xf numFmtId="49" fontId="46" fillId="0" borderId="0" xfId="0" applyNumberFormat="1" applyFont="1" applyFill="1" applyAlignment="1">
      <alignment/>
    </xf>
    <xf numFmtId="10" fontId="46" fillId="0" borderId="0" xfId="0" applyNumberFormat="1" applyFont="1" applyFill="1" applyAlignment="1">
      <alignment/>
    </xf>
    <xf numFmtId="0" fontId="46" fillId="0" borderId="0" xfId="0" applyFont="1" applyAlignment="1">
      <alignment/>
    </xf>
    <xf numFmtId="0" fontId="11" fillId="40" borderId="10" xfId="0" applyFont="1" applyFill="1" applyBorder="1" applyAlignment="1" applyProtection="1">
      <alignment horizontal="center" vertical="center" wrapText="1"/>
      <protection locked="0"/>
    </xf>
    <xf numFmtId="0" fontId="0" fillId="0" borderId="0" xfId="0" applyFont="1" applyFill="1" applyAlignment="1" applyProtection="1">
      <alignment/>
      <protection locked="0"/>
    </xf>
    <xf numFmtId="0" fontId="0" fillId="40" borderId="0" xfId="0" applyFont="1" applyFill="1" applyAlignment="1" applyProtection="1">
      <alignment/>
      <protection locked="0"/>
    </xf>
    <xf numFmtId="49" fontId="20" fillId="40" borderId="10" xfId="0" applyNumberFormat="1" applyFont="1" applyFill="1" applyBorder="1" applyAlignment="1">
      <alignment horizontal="center"/>
    </xf>
    <xf numFmtId="49" fontId="5" fillId="40" borderId="10" xfId="0" applyNumberFormat="1" applyFont="1" applyFill="1" applyBorder="1" applyAlignment="1" applyProtection="1">
      <alignment horizontal="center" vertical="center" wrapText="1"/>
      <protection/>
    </xf>
    <xf numFmtId="0" fontId="20" fillId="40" borderId="10" xfId="0" applyFont="1" applyFill="1" applyBorder="1" applyAlignment="1">
      <alignment/>
    </xf>
    <xf numFmtId="172" fontId="10" fillId="0" borderId="0" xfId="42" applyNumberFormat="1" applyFont="1" applyBorder="1" applyAlignment="1">
      <alignment/>
    </xf>
    <xf numFmtId="49" fontId="14" fillId="0" borderId="0" xfId="58" applyNumberFormat="1" applyFont="1" applyFill="1" applyBorder="1" applyAlignment="1">
      <alignment vertical="center" wrapText="1"/>
      <protection/>
    </xf>
    <xf numFmtId="10" fontId="0" fillId="0" borderId="0" xfId="0" applyNumberFormat="1" applyFont="1" applyFill="1" applyAlignment="1">
      <alignment/>
    </xf>
    <xf numFmtId="49" fontId="5" fillId="0" borderId="0" xfId="0" applyNumberFormat="1" applyFont="1" applyFill="1" applyAlignment="1" applyProtection="1">
      <alignment horizontal="center"/>
      <protection locked="0"/>
    </xf>
    <xf numFmtId="49" fontId="5" fillId="0" borderId="0" xfId="0" applyNumberFormat="1" applyFont="1" applyFill="1" applyAlignment="1" applyProtection="1">
      <alignment/>
      <protection locked="0"/>
    </xf>
    <xf numFmtId="49" fontId="51" fillId="0" borderId="0" xfId="0" applyNumberFormat="1" applyFont="1" applyAlignment="1">
      <alignment/>
    </xf>
    <xf numFmtId="0" fontId="51" fillId="0" borderId="0" xfId="0" applyFont="1" applyAlignment="1">
      <alignment/>
    </xf>
    <xf numFmtId="0" fontId="51" fillId="0" borderId="0" xfId="0" applyFont="1" applyFill="1" applyAlignment="1">
      <alignment/>
    </xf>
    <xf numFmtId="0" fontId="2" fillId="0" borderId="0" xfId="0" applyFont="1" applyAlignment="1">
      <alignment horizontal="center" vertical="top" wrapText="1"/>
    </xf>
    <xf numFmtId="0" fontId="2" fillId="0" borderId="0" xfId="0" applyFont="1" applyFill="1" applyAlignment="1">
      <alignment/>
    </xf>
    <xf numFmtId="0" fontId="2" fillId="0" borderId="0" xfId="0" applyFont="1" applyAlignment="1">
      <alignment/>
    </xf>
    <xf numFmtId="49" fontId="20" fillId="0" borderId="0" xfId="0" applyNumberFormat="1" applyFont="1" applyBorder="1" applyAlignment="1">
      <alignment horizontal="center"/>
    </xf>
    <xf numFmtId="49" fontId="20" fillId="33" borderId="0" xfId="0" applyNumberFormat="1" applyFont="1" applyFill="1" applyBorder="1" applyAlignment="1">
      <alignment horizontal="left"/>
    </xf>
    <xf numFmtId="172" fontId="20" fillId="0" borderId="0" xfId="44" applyNumberFormat="1" applyFont="1" applyBorder="1" applyAlignment="1">
      <alignment/>
    </xf>
    <xf numFmtId="43" fontId="53" fillId="0" borderId="0" xfId="42" applyFont="1" applyFill="1" applyBorder="1" applyAlignment="1" applyProtection="1">
      <alignment vertical="center" wrapText="1"/>
      <protection/>
    </xf>
    <xf numFmtId="49" fontId="20" fillId="0" borderId="0" xfId="0" applyNumberFormat="1" applyFont="1" applyBorder="1" applyAlignment="1">
      <alignment horizontal="center"/>
    </xf>
    <xf numFmtId="49" fontId="20" fillId="33" borderId="17" xfId="0" applyNumberFormat="1" applyFont="1" applyFill="1" applyBorder="1" applyAlignment="1">
      <alignment horizontal="left"/>
    </xf>
    <xf numFmtId="0" fontId="20" fillId="0" borderId="17" xfId="0" applyFont="1" applyBorder="1" applyAlignment="1">
      <alignment/>
    </xf>
    <xf numFmtId="172" fontId="53" fillId="33" borderId="0" xfId="42" applyNumberFormat="1" applyFont="1" applyFill="1" applyBorder="1" applyAlignment="1">
      <alignment horizontal="center"/>
    </xf>
    <xf numFmtId="49" fontId="20" fillId="0" borderId="17" xfId="0" applyNumberFormat="1" applyFont="1" applyBorder="1" applyAlignment="1">
      <alignment horizontal="center"/>
    </xf>
    <xf numFmtId="49" fontId="20" fillId="33" borderId="17" xfId="0" applyNumberFormat="1" applyFont="1" applyFill="1" applyBorder="1" applyAlignment="1">
      <alignment horizontal="left"/>
    </xf>
    <xf numFmtId="49" fontId="20" fillId="0" borderId="17" xfId="0" applyNumberFormat="1" applyFont="1" applyBorder="1" applyAlignment="1">
      <alignment horizontal="center"/>
    </xf>
    <xf numFmtId="172" fontId="20" fillId="0" borderId="17" xfId="0" applyNumberFormat="1" applyFont="1" applyBorder="1" applyAlignment="1">
      <alignment/>
    </xf>
    <xf numFmtId="0" fontId="20" fillId="42" borderId="17" xfId="0" applyFont="1" applyFill="1" applyBorder="1" applyAlignment="1">
      <alignment/>
    </xf>
    <xf numFmtId="0" fontId="20" fillId="0" borderId="17" xfId="0" applyFont="1" applyFill="1" applyBorder="1" applyAlignment="1">
      <alignment/>
    </xf>
    <xf numFmtId="172" fontId="20" fillId="0" borderId="0" xfId="0" applyNumberFormat="1" applyFont="1" applyFill="1" applyBorder="1" applyAlignment="1">
      <alignment/>
    </xf>
    <xf numFmtId="0" fontId="20" fillId="34" borderId="0" xfId="0" applyFont="1" applyFill="1" applyBorder="1" applyAlignment="1">
      <alignment/>
    </xf>
    <xf numFmtId="49" fontId="20" fillId="33" borderId="17" xfId="0" applyNumberFormat="1" applyFont="1" applyFill="1" applyBorder="1" applyAlignment="1">
      <alignment horizontal="left" vertical="center" wrapText="1"/>
    </xf>
    <xf numFmtId="0" fontId="0" fillId="0" borderId="17" xfId="0" applyBorder="1" applyAlignment="1">
      <alignment/>
    </xf>
    <xf numFmtId="0" fontId="0" fillId="0" borderId="0" xfId="0" applyBorder="1" applyAlignment="1">
      <alignment/>
    </xf>
    <xf numFmtId="172" fontId="55" fillId="33" borderId="0" xfId="42" applyNumberFormat="1" applyFont="1" applyFill="1" applyBorder="1" applyAlignment="1">
      <alignment horizontal="center" wrapText="1"/>
    </xf>
    <xf numFmtId="49" fontId="20" fillId="33" borderId="0" xfId="0" applyNumberFormat="1" applyFont="1" applyFill="1" applyBorder="1" applyAlignment="1">
      <alignment horizontal="left"/>
    </xf>
    <xf numFmtId="172" fontId="53" fillId="0" borderId="0" xfId="42" applyNumberFormat="1" applyFont="1" applyFill="1" applyBorder="1" applyAlignment="1">
      <alignment wrapText="1"/>
    </xf>
    <xf numFmtId="172" fontId="53" fillId="0" borderId="0" xfId="42" applyNumberFormat="1" applyFont="1" applyBorder="1" applyAlignment="1">
      <alignment/>
    </xf>
    <xf numFmtId="49" fontId="54" fillId="0" borderId="0" xfId="0" applyNumberFormat="1" applyFont="1" applyBorder="1" applyAlignment="1">
      <alignment horizontal="center"/>
    </xf>
    <xf numFmtId="49" fontId="43" fillId="0" borderId="0" xfId="0" applyNumberFormat="1" applyFont="1" applyBorder="1" applyAlignment="1">
      <alignment/>
    </xf>
    <xf numFmtId="172" fontId="0" fillId="33" borderId="10" xfId="42" applyNumberFormat="1" applyFont="1" applyFill="1" applyBorder="1" applyAlignment="1" applyProtection="1">
      <alignment horizontal="center"/>
      <protection locked="0"/>
    </xf>
    <xf numFmtId="0" fontId="0" fillId="0" borderId="17" xfId="0" applyBorder="1" applyAlignment="1">
      <alignment horizontal="left"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wrapText="1"/>
    </xf>
    <xf numFmtId="0" fontId="12" fillId="37" borderId="10" xfId="0" applyFont="1" applyFill="1" applyBorder="1" applyAlignment="1">
      <alignment horizontal="center" wrapText="1"/>
    </xf>
    <xf numFmtId="0" fontId="12" fillId="34" borderId="10" xfId="0" applyFont="1" applyFill="1" applyBorder="1" applyAlignment="1">
      <alignment horizontal="left" vertical="center" wrapText="1"/>
    </xf>
    <xf numFmtId="0" fontId="2" fillId="34" borderId="10" xfId="0" applyFont="1" applyFill="1" applyBorder="1" applyAlignment="1">
      <alignment horizontal="left"/>
    </xf>
    <xf numFmtId="43" fontId="0" fillId="0" borderId="0" xfId="42" applyFont="1" applyFill="1" applyBorder="1" applyAlignment="1" applyProtection="1">
      <alignment horizontal="left" vertical="top" wrapText="1"/>
      <protection locked="0"/>
    </xf>
    <xf numFmtId="49" fontId="8" fillId="33" borderId="10" xfId="0" applyNumberFormat="1" applyFont="1" applyFill="1" applyBorder="1" applyAlignment="1" applyProtection="1">
      <alignment horizontal="center" vertical="center" wrapText="1"/>
      <protection locked="0"/>
    </xf>
    <xf numFmtId="49" fontId="15" fillId="0" borderId="13" xfId="0" applyNumberFormat="1" applyFont="1" applyFill="1" applyBorder="1" applyAlignment="1" applyProtection="1">
      <alignment horizontal="right"/>
      <protection locked="0"/>
    </xf>
    <xf numFmtId="0" fontId="8" fillId="33" borderId="12" xfId="0" applyNumberFormat="1" applyFont="1" applyFill="1" applyBorder="1" applyAlignment="1" applyProtection="1">
      <alignment horizontal="center" vertical="center" wrapText="1"/>
      <protection locked="0"/>
    </xf>
    <xf numFmtId="0" fontId="8" fillId="33" borderId="22" xfId="0" applyNumberFormat="1" applyFont="1" applyFill="1" applyBorder="1" applyAlignment="1" applyProtection="1">
      <alignment horizontal="center" vertical="center" wrapText="1"/>
      <protection locked="0"/>
    </xf>
    <xf numFmtId="0" fontId="8" fillId="33" borderId="19" xfId="0" applyNumberFormat="1" applyFont="1" applyFill="1" applyBorder="1" applyAlignment="1" applyProtection="1">
      <alignment horizontal="center" vertical="center" wrapText="1"/>
      <protection locked="0"/>
    </xf>
    <xf numFmtId="49" fontId="0" fillId="0" borderId="0" xfId="0" applyNumberFormat="1" applyFill="1" applyAlignment="1" applyProtection="1">
      <alignment horizontal="left" vertical="top" wrapText="1"/>
      <protection locked="0"/>
    </xf>
    <xf numFmtId="49" fontId="8" fillId="33" borderId="11" xfId="0" applyNumberFormat="1" applyFont="1" applyFill="1" applyBorder="1" applyAlignment="1" applyProtection="1">
      <alignment horizontal="center" vertical="center" wrapText="1"/>
      <protection locked="0"/>
    </xf>
    <xf numFmtId="49" fontId="8" fillId="33" borderId="21" xfId="0" applyNumberFormat="1" applyFont="1" applyFill="1" applyBorder="1" applyAlignment="1" applyProtection="1">
      <alignment horizontal="center" vertical="center" wrapText="1"/>
      <protection locked="0"/>
    </xf>
    <xf numFmtId="49" fontId="8" fillId="33" borderId="16" xfId="0" applyNumberFormat="1" applyFont="1" applyFill="1" applyBorder="1" applyAlignment="1" applyProtection="1">
      <alignment horizontal="center" vertical="center" wrapText="1"/>
      <protection locked="0"/>
    </xf>
    <xf numFmtId="49" fontId="8" fillId="33" borderId="12" xfId="0" applyNumberFormat="1" applyFont="1" applyFill="1" applyBorder="1" applyAlignment="1" applyProtection="1">
      <alignment horizontal="center" vertical="center" wrapText="1"/>
      <protection locked="0"/>
    </xf>
    <xf numFmtId="49" fontId="8" fillId="33" borderId="22" xfId="0" applyNumberFormat="1" applyFont="1" applyFill="1" applyBorder="1" applyAlignment="1" applyProtection="1">
      <alignment horizontal="center" vertical="center" wrapText="1"/>
      <protection locked="0"/>
    </xf>
    <xf numFmtId="1" fontId="8" fillId="33" borderId="20" xfId="0" applyNumberFormat="1" applyFont="1" applyFill="1" applyBorder="1" applyAlignment="1" applyProtection="1">
      <alignment horizontal="center" vertical="center" wrapText="1"/>
      <protection locked="0"/>
    </xf>
    <xf numFmtId="1" fontId="8" fillId="33" borderId="23" xfId="0" applyNumberFormat="1" applyFont="1" applyFill="1" applyBorder="1" applyAlignment="1" applyProtection="1">
      <alignment horizontal="center" vertical="center" wrapText="1"/>
      <protection locked="0"/>
    </xf>
    <xf numFmtId="1" fontId="8" fillId="33" borderId="15"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11" fillId="33" borderId="11" xfId="0" applyNumberFormat="1" applyFont="1" applyFill="1" applyBorder="1" applyAlignment="1" applyProtection="1">
      <alignment horizontal="center" vertical="center" wrapText="1"/>
      <protection locked="0"/>
    </xf>
    <xf numFmtId="0" fontId="11" fillId="33" borderId="16"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172" fontId="9" fillId="0" borderId="0" xfId="42" applyNumberFormat="1" applyFont="1" applyFill="1" applyAlignment="1" applyProtection="1">
      <alignment horizontal="center" wrapText="1"/>
      <protection locked="0"/>
    </xf>
    <xf numFmtId="49" fontId="9" fillId="0" borderId="0" xfId="0" applyNumberFormat="1" applyFont="1" applyFill="1" applyBorder="1" applyAlignment="1" applyProtection="1">
      <alignment horizontal="center" wrapText="1"/>
      <protection locked="0"/>
    </xf>
    <xf numFmtId="49" fontId="10" fillId="0" borderId="0" xfId="0" applyNumberFormat="1" applyFont="1" applyFill="1" applyBorder="1" applyAlignment="1" applyProtection="1">
      <alignment horizontal="center" wrapText="1"/>
      <protection locked="0"/>
    </xf>
    <xf numFmtId="14" fontId="53" fillId="0" borderId="17" xfId="42" applyNumberFormat="1" applyFont="1" applyFill="1" applyBorder="1" applyAlignment="1" applyProtection="1">
      <alignment horizontal="center" vertical="center" wrapText="1"/>
      <protection locked="0"/>
    </xf>
    <xf numFmtId="43" fontId="53" fillId="0" borderId="17" xfId="42" applyFont="1" applyFill="1" applyBorder="1" applyAlignment="1" applyProtection="1">
      <alignment horizontal="center" vertical="center" wrapText="1"/>
      <protection locked="0"/>
    </xf>
    <xf numFmtId="0" fontId="9" fillId="0" borderId="0" xfId="0" applyFont="1" applyAlignment="1">
      <alignment horizontal="center" wrapText="1"/>
    </xf>
    <xf numFmtId="43" fontId="9" fillId="0" borderId="0" xfId="42" applyFont="1" applyFill="1" applyAlignment="1" applyProtection="1">
      <alignment horizontal="center" wrapText="1"/>
      <protection locked="0"/>
    </xf>
    <xf numFmtId="49" fontId="12" fillId="0" borderId="13" xfId="0" applyNumberFormat="1" applyFont="1" applyBorder="1" applyAlignment="1" applyProtection="1">
      <alignment horizontal="center" vertical="center" wrapText="1"/>
      <protection/>
    </xf>
    <xf numFmtId="49" fontId="12" fillId="0" borderId="13" xfId="0" applyNumberFormat="1" applyFont="1" applyBorder="1" applyAlignment="1" applyProtection="1">
      <alignment horizontal="center" vertical="center"/>
      <protection/>
    </xf>
    <xf numFmtId="49" fontId="5" fillId="0" borderId="11"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3" fillId="0" borderId="17" xfId="0" applyNumberFormat="1" applyFont="1" applyBorder="1" applyAlignment="1" applyProtection="1">
      <alignment horizontal="justify" vertical="center" wrapText="1"/>
      <protection/>
    </xf>
    <xf numFmtId="14" fontId="10" fillId="0" borderId="17" xfId="42" applyNumberFormat="1" applyFont="1" applyFill="1" applyBorder="1" applyAlignment="1" applyProtection="1">
      <alignment horizontal="center" wrapText="1"/>
      <protection/>
    </xf>
    <xf numFmtId="43" fontId="10" fillId="0" borderId="17" xfId="42" applyFont="1" applyFill="1" applyBorder="1" applyAlignment="1" applyProtection="1">
      <alignment horizontal="center" wrapText="1"/>
      <protection/>
    </xf>
    <xf numFmtId="14" fontId="53" fillId="0" borderId="17" xfId="42" applyNumberFormat="1" applyFont="1" applyFill="1" applyBorder="1" applyAlignment="1" applyProtection="1">
      <alignment horizontal="center" vertical="center" wrapText="1"/>
      <protection/>
    </xf>
    <xf numFmtId="43" fontId="53" fillId="0" borderId="17" xfId="42"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0" fontId="9" fillId="0" borderId="0" xfId="0" applyFont="1" applyAlignment="1" applyProtection="1">
      <alignment horizontal="center" wrapText="1"/>
      <protection/>
    </xf>
    <xf numFmtId="172" fontId="9" fillId="0" borderId="0" xfId="42" applyNumberFormat="1" applyFont="1" applyFill="1" applyAlignment="1" applyProtection="1">
      <alignment horizontal="center" wrapText="1"/>
      <protection/>
    </xf>
    <xf numFmtId="43" fontId="9" fillId="0" borderId="0" xfId="42" applyFont="1" applyFill="1" applyAlignment="1" applyProtection="1">
      <alignment horizontal="center" wrapText="1"/>
      <protection/>
    </xf>
    <xf numFmtId="49" fontId="8" fillId="0" borderId="10"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49" fontId="0" fillId="0" borderId="0" xfId="0" applyNumberFormat="1" applyFill="1" applyAlignment="1">
      <alignment horizontal="left" vertical="top" wrapText="1"/>
    </xf>
    <xf numFmtId="49" fontId="15" fillId="0" borderId="13" xfId="0" applyNumberFormat="1" applyFont="1" applyFill="1" applyBorder="1" applyAlignment="1">
      <alignment horizontal="right"/>
    </xf>
    <xf numFmtId="0" fontId="8" fillId="33" borderId="12" xfId="0" applyNumberFormat="1" applyFont="1" applyFill="1" applyBorder="1" applyAlignment="1" applyProtection="1">
      <alignment horizontal="center" vertical="center" wrapText="1"/>
      <protection/>
    </xf>
    <xf numFmtId="0" fontId="8" fillId="33" borderId="22" xfId="0" applyNumberFormat="1" applyFont="1" applyFill="1" applyBorder="1" applyAlignment="1" applyProtection="1">
      <alignment horizontal="center" vertical="center" wrapText="1"/>
      <protection/>
    </xf>
    <xf numFmtId="0" fontId="8" fillId="33" borderId="19" xfId="0" applyNumberFormat="1" applyFont="1" applyFill="1" applyBorder="1" applyAlignment="1" applyProtection="1">
      <alignment horizontal="center" vertical="center" wrapText="1"/>
      <protection/>
    </xf>
    <xf numFmtId="1" fontId="8" fillId="33" borderId="12" xfId="0" applyNumberFormat="1" applyFont="1" applyFill="1" applyBorder="1" applyAlignment="1" applyProtection="1">
      <alignment horizontal="center" vertical="center" wrapText="1"/>
      <protection/>
    </xf>
    <xf numFmtId="1" fontId="8" fillId="33" borderId="22" xfId="0" applyNumberFormat="1" applyFont="1" applyFill="1" applyBorder="1" applyAlignment="1" applyProtection="1">
      <alignment horizontal="center" vertical="center" wrapText="1"/>
      <protection/>
    </xf>
    <xf numFmtId="1" fontId="8" fillId="33" borderId="19" xfId="0" applyNumberFormat="1" applyFont="1" applyFill="1" applyBorder="1" applyAlignment="1" applyProtection="1">
      <alignment horizontal="center" vertical="center" wrapText="1"/>
      <protection/>
    </xf>
    <xf numFmtId="49" fontId="8" fillId="33" borderId="12" xfId="0" applyNumberFormat="1" applyFont="1" applyFill="1" applyBorder="1" applyAlignment="1" applyProtection="1">
      <alignment horizontal="center" vertical="center" wrapText="1"/>
      <protection/>
    </xf>
    <xf numFmtId="49" fontId="8" fillId="33" borderId="22"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49" fontId="8" fillId="33" borderId="21"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0" fontId="2" fillId="0" borderId="0" xfId="0" applyFont="1" applyAlignment="1">
      <alignment horizontal="center" vertical="top" wrapText="1"/>
    </xf>
    <xf numFmtId="0" fontId="11" fillId="33" borderId="11" xfId="0" applyNumberFormat="1" applyFont="1" applyFill="1" applyBorder="1" applyAlignment="1" applyProtection="1">
      <alignment horizontal="center" vertical="center" wrapText="1"/>
      <protection/>
    </xf>
    <xf numFmtId="0" fontId="11" fillId="33" borderId="16"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49" fontId="8" fillId="33" borderId="21" xfId="0" applyNumberFormat="1" applyFont="1" applyFill="1" applyBorder="1" applyAlignment="1" applyProtection="1">
      <alignment horizontal="center" vertical="center" wrapText="1"/>
      <protection/>
    </xf>
    <xf numFmtId="43" fontId="0" fillId="0" borderId="0" xfId="42" applyFont="1" applyFill="1" applyBorder="1" applyAlignment="1">
      <alignment horizontal="left" vertical="top" wrapText="1"/>
    </xf>
    <xf numFmtId="49" fontId="11" fillId="33" borderId="11" xfId="0" applyNumberFormat="1" applyFont="1" applyFill="1" applyBorder="1" applyAlignment="1" applyProtection="1">
      <alignment horizontal="center" vertical="center" wrapText="1"/>
      <protection/>
    </xf>
    <xf numFmtId="49" fontId="11" fillId="33" borderId="16" xfId="0" applyNumberFormat="1" applyFont="1" applyFill="1" applyBorder="1" applyAlignment="1" applyProtection="1">
      <alignment horizontal="center" vertical="center" wrapText="1"/>
      <protection/>
    </xf>
    <xf numFmtId="49" fontId="11" fillId="0" borderId="12"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49" fontId="11" fillId="33" borderId="22" xfId="0" applyNumberFormat="1" applyFont="1" applyFill="1" applyBorder="1" applyAlignment="1">
      <alignment horizontal="center" vertical="center" wrapText="1"/>
    </xf>
    <xf numFmtId="49" fontId="11" fillId="33" borderId="19" xfId="0" applyNumberFormat="1" applyFont="1" applyFill="1" applyBorder="1" applyAlignment="1">
      <alignment horizontal="center" vertical="center" wrapText="1"/>
    </xf>
    <xf numFmtId="49" fontId="11" fillId="33" borderId="21" xfId="0" applyNumberFormat="1" applyFont="1" applyFill="1" applyBorder="1" applyAlignment="1" applyProtection="1">
      <alignment horizontal="center" vertical="center" wrapText="1"/>
      <protection/>
    </xf>
    <xf numFmtId="49" fontId="10" fillId="0" borderId="17"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49" fontId="10" fillId="0" borderId="17"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1" fontId="11" fillId="33" borderId="12" xfId="0" applyNumberFormat="1" applyFont="1" applyFill="1" applyBorder="1" applyAlignment="1">
      <alignment horizontal="center" vertical="center" wrapText="1"/>
    </xf>
    <xf numFmtId="1" fontId="11" fillId="33" borderId="22" xfId="0" applyNumberFormat="1" applyFont="1" applyFill="1" applyBorder="1" applyAlignment="1">
      <alignment horizontal="center" vertical="center" wrapText="1"/>
    </xf>
    <xf numFmtId="1" fontId="11" fillId="33" borderId="19" xfId="0" applyNumberFormat="1" applyFont="1" applyFill="1" applyBorder="1" applyAlignment="1">
      <alignment horizontal="center" vertical="center" wrapText="1"/>
    </xf>
    <xf numFmtId="49" fontId="11" fillId="33" borderId="12" xfId="0" applyNumberFormat="1" applyFont="1" applyFill="1" applyBorder="1" applyAlignment="1" applyProtection="1">
      <alignment horizontal="center" vertical="center" wrapText="1"/>
      <protection/>
    </xf>
    <xf numFmtId="49" fontId="11" fillId="33" borderId="22" xfId="0" applyNumberFormat="1" applyFont="1" applyFill="1" applyBorder="1" applyAlignment="1" applyProtection="1">
      <alignment horizontal="center" vertical="center" wrapText="1"/>
      <protection/>
    </xf>
    <xf numFmtId="49" fontId="11" fillId="33" borderId="19" xfId="0" applyNumberFormat="1" applyFont="1" applyFill="1" applyBorder="1" applyAlignment="1" applyProtection="1">
      <alignment horizontal="center" vertical="center" wrapText="1"/>
      <protection/>
    </xf>
    <xf numFmtId="0" fontId="11" fillId="33" borderId="24"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1" fontId="11" fillId="33" borderId="11" xfId="0" applyNumberFormat="1" applyFont="1" applyFill="1" applyBorder="1" applyAlignment="1">
      <alignment horizontal="center" vertical="center"/>
    </xf>
    <xf numFmtId="1" fontId="11" fillId="33" borderId="21" xfId="0" applyNumberFormat="1" applyFont="1" applyFill="1" applyBorder="1" applyAlignment="1">
      <alignment horizontal="center" vertical="center"/>
    </xf>
    <xf numFmtId="1" fontId="11" fillId="33" borderId="16" xfId="0" applyNumberFormat="1" applyFont="1" applyFill="1" applyBorder="1" applyAlignment="1">
      <alignment horizontal="center" vertical="center"/>
    </xf>
    <xf numFmtId="49" fontId="11" fillId="33" borderId="10" xfId="0" applyNumberFormat="1" applyFont="1" applyFill="1" applyBorder="1" applyAlignment="1" applyProtection="1">
      <alignment horizontal="center" vertical="center" wrapText="1"/>
      <protection/>
    </xf>
    <xf numFmtId="49" fontId="9" fillId="0" borderId="0" xfId="0" applyNumberFormat="1" applyFont="1" applyFill="1" applyBorder="1" applyAlignment="1">
      <alignment horizontal="center" vertical="top" wrapText="1"/>
    </xf>
    <xf numFmtId="49" fontId="0" fillId="0" borderId="0" xfId="0" applyNumberFormat="1" applyFill="1" applyBorder="1" applyAlignment="1">
      <alignment horizontal="left" vertical="top" wrapText="1"/>
    </xf>
    <xf numFmtId="49" fontId="0" fillId="0" borderId="0" xfId="0" applyNumberFormat="1" applyFont="1" applyFill="1" applyBorder="1" applyAlignment="1">
      <alignment horizontal="left" vertical="top" wrapText="1"/>
    </xf>
    <xf numFmtId="49" fontId="0" fillId="0" borderId="13" xfId="0" applyNumberFormat="1" applyFont="1" applyFill="1" applyBorder="1" applyAlignment="1">
      <alignment horizontal="right"/>
    </xf>
    <xf numFmtId="49" fontId="12" fillId="0" borderId="13" xfId="0" applyNumberFormat="1" applyFont="1" applyBorder="1" applyAlignment="1">
      <alignment horizontal="center" vertical="center" wrapText="1"/>
    </xf>
    <xf numFmtId="49" fontId="12" fillId="0" borderId="13" xfId="0" applyNumberFormat="1" applyFont="1" applyBorder="1" applyAlignment="1">
      <alignment horizontal="center" vertical="center"/>
    </xf>
    <xf numFmtId="49" fontId="6" fillId="0" borderId="11"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0" fontId="3" fillId="0" borderId="17" xfId="0" applyNumberFormat="1" applyFont="1" applyBorder="1" applyAlignment="1">
      <alignment horizontal="left" vertical="center" wrapText="1"/>
    </xf>
    <xf numFmtId="43" fontId="0" fillId="0" borderId="0" xfId="42" applyFont="1" applyFill="1" applyBorder="1" applyAlignment="1" applyProtection="1">
      <alignment horizontal="left" vertical="top" wrapText="1"/>
      <protection/>
    </xf>
    <xf numFmtId="49" fontId="15" fillId="0" borderId="13" xfId="0" applyNumberFormat="1" applyFont="1" applyFill="1" applyBorder="1" applyAlignment="1" applyProtection="1">
      <alignment horizontal="right"/>
      <protection/>
    </xf>
    <xf numFmtId="49" fontId="0" fillId="0" borderId="0" xfId="0" applyNumberFormat="1" applyFill="1" applyAlignment="1" applyProtection="1">
      <alignment horizontal="left" vertical="top" wrapText="1"/>
      <protection/>
    </xf>
    <xf numFmtId="0" fontId="8" fillId="33"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top" wrapText="1"/>
      <protection locked="0"/>
    </xf>
    <xf numFmtId="49" fontId="8" fillId="33" borderId="16" xfId="0" applyNumberFormat="1" applyFont="1" applyFill="1" applyBorder="1" applyAlignment="1" applyProtection="1">
      <alignment horizontal="center" vertical="center" wrapText="1"/>
      <protection/>
    </xf>
    <xf numFmtId="49" fontId="11" fillId="0" borderId="10" xfId="0" applyNumberFormat="1" applyFont="1" applyFill="1" applyBorder="1" applyAlignment="1">
      <alignment horizontal="center" vertical="center" wrapText="1"/>
    </xf>
    <xf numFmtId="1" fontId="11" fillId="33" borderId="10" xfId="0" applyNumberFormat="1" applyFont="1" applyFill="1" applyBorder="1" applyAlignment="1">
      <alignment horizontal="center" vertical="center" wrapText="1"/>
    </xf>
    <xf numFmtId="49" fontId="11" fillId="0" borderId="11" xfId="0" applyNumberFormat="1" applyFont="1" applyFill="1" applyBorder="1" applyAlignment="1" applyProtection="1">
      <alignment horizontal="center" vertical="center" wrapText="1"/>
      <protection/>
    </xf>
    <xf numFmtId="49" fontId="11" fillId="0" borderId="21" xfId="0" applyNumberFormat="1" applyFont="1" applyFill="1" applyBorder="1" applyAlignment="1" applyProtection="1">
      <alignment horizontal="center" vertical="center" wrapText="1"/>
      <protection/>
    </xf>
    <xf numFmtId="49" fontId="11" fillId="0" borderId="16"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1" fontId="11" fillId="0" borderId="11" xfId="0" applyNumberFormat="1" applyFont="1" applyFill="1" applyBorder="1" applyAlignment="1">
      <alignment horizontal="center" vertical="center"/>
    </xf>
    <xf numFmtId="1" fontId="11" fillId="0" borderId="21"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49" fontId="11" fillId="33" borderId="24" xfId="0" applyNumberFormat="1" applyFont="1" applyFill="1" applyBorder="1" applyAlignment="1" applyProtection="1">
      <alignment horizontal="center" vertical="center" wrapText="1"/>
      <protection/>
    </xf>
    <xf numFmtId="49" fontId="11" fillId="33" borderId="20" xfId="0" applyNumberFormat="1" applyFont="1" applyFill="1" applyBorder="1" applyAlignment="1" applyProtection="1">
      <alignment horizontal="center" vertical="center" wrapText="1"/>
      <protection/>
    </xf>
    <xf numFmtId="14" fontId="8" fillId="0" borderId="17" xfId="42" applyNumberFormat="1" applyFont="1" applyFill="1" applyBorder="1" applyAlignment="1" applyProtection="1">
      <alignment horizontal="left" wrapText="1"/>
      <protection/>
    </xf>
    <xf numFmtId="49" fontId="20" fillId="0" borderId="0" xfId="0" applyNumberFormat="1" applyFont="1" applyFill="1" applyAlignment="1">
      <alignment horizontal="left" vertical="top" wrapText="1"/>
    </xf>
    <xf numFmtId="0" fontId="9" fillId="0" borderId="0" xfId="0" applyNumberFormat="1" applyFont="1" applyFill="1" applyBorder="1" applyAlignment="1" applyProtection="1">
      <alignment horizontal="center" vertical="top" wrapText="1"/>
      <protection locked="0"/>
    </xf>
    <xf numFmtId="43" fontId="20" fillId="0" borderId="0" xfId="42" applyFont="1" applyFill="1" applyBorder="1" applyAlignment="1">
      <alignment horizontal="left" vertical="top" wrapText="1"/>
    </xf>
    <xf numFmtId="14" fontId="53" fillId="0" borderId="0" xfId="42" applyNumberFormat="1" applyFont="1" applyFill="1" applyBorder="1" applyAlignment="1" applyProtection="1">
      <alignment horizontal="center" vertical="center" wrapText="1"/>
      <protection/>
    </xf>
    <xf numFmtId="49" fontId="0" fillId="34" borderId="13" xfId="0" applyNumberFormat="1" applyFont="1" applyFill="1" applyBorder="1" applyAlignment="1">
      <alignment horizontal="right"/>
    </xf>
    <xf numFmtId="49" fontId="11" fillId="34" borderId="12" xfId="0" applyNumberFormat="1" applyFont="1" applyFill="1" applyBorder="1" applyAlignment="1">
      <alignment horizontal="center" vertical="center" wrapText="1"/>
    </xf>
    <xf numFmtId="49" fontId="11" fillId="34" borderId="22"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8" fillId="34" borderId="10" xfId="0" applyNumberFormat="1" applyFont="1" applyFill="1" applyBorder="1" applyAlignment="1" applyProtection="1">
      <alignment horizontal="center" vertical="center" wrapText="1"/>
      <protection/>
    </xf>
    <xf numFmtId="0" fontId="11" fillId="34" borderId="10" xfId="0" applyNumberFormat="1" applyFont="1" applyFill="1" applyBorder="1" applyAlignment="1">
      <alignment horizontal="center" vertical="center" wrapText="1"/>
    </xf>
    <xf numFmtId="49" fontId="11" fillId="34" borderId="10" xfId="0" applyNumberFormat="1" applyFont="1" applyFill="1" applyBorder="1" applyAlignment="1" applyProtection="1">
      <alignment horizontal="center" vertical="center" wrapText="1"/>
      <protection/>
    </xf>
    <xf numFmtId="49" fontId="0" fillId="34" borderId="0" xfId="0" applyNumberFormat="1" applyFill="1" applyAlignment="1">
      <alignment horizontal="left" vertical="top" wrapText="1"/>
    </xf>
    <xf numFmtId="49" fontId="11" fillId="34" borderId="12" xfId="0" applyNumberFormat="1" applyFont="1" applyFill="1" applyBorder="1" applyAlignment="1" applyProtection="1">
      <alignment horizontal="center" vertical="center" wrapText="1"/>
      <protection/>
    </xf>
    <xf numFmtId="49" fontId="11" fillId="34" borderId="22" xfId="0" applyNumberFormat="1" applyFont="1" applyFill="1" applyBorder="1" applyAlignment="1" applyProtection="1">
      <alignment horizontal="center" vertical="center" wrapText="1"/>
      <protection/>
    </xf>
    <xf numFmtId="49" fontId="11" fillId="34" borderId="19" xfId="0" applyNumberFormat="1" applyFont="1" applyFill="1" applyBorder="1" applyAlignment="1" applyProtection="1">
      <alignment horizontal="center" vertical="center" wrapText="1"/>
      <protection/>
    </xf>
    <xf numFmtId="49" fontId="11" fillId="34" borderId="10" xfId="0" applyNumberFormat="1" applyFont="1" applyFill="1" applyBorder="1" applyAlignment="1">
      <alignment horizontal="center" vertical="center" wrapText="1"/>
    </xf>
    <xf numFmtId="49" fontId="11" fillId="34" borderId="11" xfId="0" applyNumberFormat="1" applyFont="1" applyFill="1" applyBorder="1" applyAlignment="1" applyProtection="1">
      <alignment horizontal="center" vertical="center" wrapText="1"/>
      <protection/>
    </xf>
    <xf numFmtId="49" fontId="11" fillId="34" borderId="21" xfId="0" applyNumberFormat="1" applyFont="1" applyFill="1" applyBorder="1" applyAlignment="1" applyProtection="1">
      <alignment horizontal="center" vertical="center" wrapText="1"/>
      <protection/>
    </xf>
    <xf numFmtId="49" fontId="11" fillId="34" borderId="16" xfId="0" applyNumberFormat="1" applyFont="1" applyFill="1" applyBorder="1" applyAlignment="1" applyProtection="1">
      <alignment horizontal="center" vertical="center" wrapText="1"/>
      <protection/>
    </xf>
    <xf numFmtId="49" fontId="0" fillId="34" borderId="0" xfId="0" applyNumberFormat="1" applyFill="1" applyBorder="1" applyAlignment="1">
      <alignment horizontal="left" vertical="top" wrapText="1"/>
    </xf>
    <xf numFmtId="1" fontId="11" fillId="34" borderId="10" xfId="0" applyNumberFormat="1" applyFont="1" applyFill="1" applyBorder="1" applyAlignment="1">
      <alignment horizontal="center" vertical="center" wrapText="1"/>
    </xf>
    <xf numFmtId="49" fontId="11" fillId="34" borderId="24" xfId="0" applyNumberFormat="1" applyFont="1" applyFill="1" applyBorder="1" applyAlignment="1" applyProtection="1">
      <alignment horizontal="center" vertical="center" wrapText="1"/>
      <protection/>
    </xf>
    <xf numFmtId="49" fontId="11" fillId="34" borderId="20" xfId="0" applyNumberFormat="1" applyFont="1" applyFill="1" applyBorder="1" applyAlignment="1" applyProtection="1">
      <alignment horizontal="center" vertical="center" wrapText="1"/>
      <protection/>
    </xf>
    <xf numFmtId="49" fontId="9" fillId="34" borderId="0" xfId="0" applyNumberFormat="1" applyFont="1" applyFill="1" applyBorder="1" applyAlignment="1">
      <alignment horizontal="center" vertical="top" wrapText="1"/>
    </xf>
    <xf numFmtId="49" fontId="10" fillId="34" borderId="17" xfId="0" applyNumberFormat="1" applyFont="1" applyFill="1" applyBorder="1" applyAlignment="1">
      <alignment horizontal="center" wrapText="1"/>
    </xf>
    <xf numFmtId="49" fontId="10" fillId="34" borderId="17" xfId="0" applyNumberFormat="1" applyFont="1" applyFill="1" applyBorder="1" applyAlignment="1">
      <alignment horizontal="center" vertical="center" wrapText="1"/>
    </xf>
    <xf numFmtId="0" fontId="11" fillId="34" borderId="12" xfId="0" applyNumberFormat="1" applyFont="1" applyFill="1" applyBorder="1" applyAlignment="1">
      <alignment horizontal="center" vertical="center" wrapText="1"/>
    </xf>
    <xf numFmtId="0" fontId="11" fillId="34" borderId="22" xfId="0" applyNumberFormat="1" applyFont="1" applyFill="1" applyBorder="1" applyAlignment="1">
      <alignment horizontal="center" vertical="center" wrapText="1"/>
    </xf>
    <xf numFmtId="0" fontId="11" fillId="34" borderId="19" xfId="0" applyNumberFormat="1" applyFont="1" applyFill="1" applyBorder="1" applyAlignment="1">
      <alignment horizontal="center" vertical="center" wrapText="1"/>
    </xf>
    <xf numFmtId="1" fontId="11" fillId="34" borderId="11" xfId="0" applyNumberFormat="1" applyFont="1" applyFill="1" applyBorder="1" applyAlignment="1">
      <alignment horizontal="center" vertical="center"/>
    </xf>
    <xf numFmtId="1" fontId="11" fillId="34" borderId="21" xfId="0" applyNumberFormat="1" applyFont="1" applyFill="1" applyBorder="1" applyAlignment="1">
      <alignment horizontal="center" vertical="center"/>
    </xf>
    <xf numFmtId="14" fontId="10" fillId="0" borderId="0" xfId="42" applyNumberFormat="1" applyFont="1" applyFill="1" applyBorder="1" applyAlignment="1" applyProtection="1">
      <alignment horizontal="center" wrapText="1"/>
      <protection/>
    </xf>
    <xf numFmtId="43" fontId="10" fillId="0" borderId="0" xfId="42" applyFont="1" applyFill="1" applyBorder="1" applyAlignment="1" applyProtection="1">
      <alignment horizontal="center" wrapText="1"/>
      <protection/>
    </xf>
    <xf numFmtId="49" fontId="8" fillId="0" borderId="1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0" fillId="34" borderId="13" xfId="0" applyNumberFormat="1" applyFont="1" applyFill="1" applyBorder="1" applyAlignment="1">
      <alignment horizontal="right"/>
    </xf>
    <xf numFmtId="1" fontId="11" fillId="34" borderId="10" xfId="0" applyNumberFormat="1" applyFont="1" applyFill="1" applyBorder="1" applyAlignment="1">
      <alignment horizontal="center" vertical="center"/>
    </xf>
    <xf numFmtId="1" fontId="11" fillId="34" borderId="12" xfId="0" applyNumberFormat="1" applyFont="1" applyFill="1" applyBorder="1" applyAlignment="1">
      <alignment horizontal="center" vertical="center" wrapText="1"/>
    </xf>
    <xf numFmtId="1" fontId="11" fillId="34" borderId="22" xfId="0" applyNumberFormat="1" applyFont="1" applyFill="1" applyBorder="1" applyAlignment="1">
      <alignment horizontal="center" vertical="center" wrapText="1"/>
    </xf>
    <xf numFmtId="1" fontId="11" fillId="34" borderId="19" xfId="0" applyNumberFormat="1" applyFont="1" applyFill="1" applyBorder="1" applyAlignment="1">
      <alignment horizontal="center" vertical="center" wrapText="1"/>
    </xf>
    <xf numFmtId="49" fontId="8" fillId="34" borderId="10" xfId="0" applyNumberFormat="1" applyFont="1" applyFill="1" applyBorder="1" applyAlignment="1" applyProtection="1">
      <alignment horizontal="center" vertical="center" wrapText="1"/>
      <protection/>
    </xf>
    <xf numFmtId="49" fontId="15" fillId="0" borderId="13"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172" fontId="9" fillId="0" borderId="0" xfId="42" applyNumberFormat="1" applyFont="1" applyFill="1" applyAlignment="1">
      <alignment horizontal="center"/>
    </xf>
    <xf numFmtId="172" fontId="9" fillId="0" borderId="0" xfId="42" applyNumberFormat="1" applyFont="1" applyAlignment="1">
      <alignment horizontal="center"/>
    </xf>
    <xf numFmtId="49" fontId="6" fillId="0" borderId="12"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49" fontId="2" fillId="43" borderId="10" xfId="0" applyNumberFormat="1" applyFont="1" applyFill="1" applyBorder="1" applyAlignment="1" applyProtection="1">
      <alignment horizontal="center" vertical="center"/>
      <protection locked="0"/>
    </xf>
    <xf numFmtId="0" fontId="6" fillId="0" borderId="12"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2" fillId="40" borderId="11" xfId="0" applyFont="1" applyFill="1" applyBorder="1" applyAlignment="1">
      <alignment horizontal="center"/>
    </xf>
    <xf numFmtId="0" fontId="2" fillId="40" borderId="16" xfId="0" applyFont="1" applyFill="1" applyBorder="1" applyAlignment="1">
      <alignment horizontal="center"/>
    </xf>
    <xf numFmtId="172" fontId="10" fillId="0" borderId="0" xfId="42" applyNumberFormat="1" applyFont="1" applyFill="1" applyBorder="1" applyAlignment="1">
      <alignment horizontal="center" wrapText="1"/>
    </xf>
    <xf numFmtId="172" fontId="53" fillId="0" borderId="0" xfId="42" applyNumberFormat="1" applyFont="1" applyFill="1" applyBorder="1" applyAlignment="1">
      <alignment horizontal="center" wrapText="1"/>
    </xf>
    <xf numFmtId="49" fontId="15" fillId="0" borderId="13" xfId="0" applyNumberFormat="1" applyFont="1" applyBorder="1" applyAlignment="1">
      <alignment horizontal="right"/>
    </xf>
    <xf numFmtId="49" fontId="8" fillId="0" borderId="10" xfId="0" applyNumberFormat="1" applyFont="1" applyFill="1" applyBorder="1" applyAlignment="1">
      <alignment horizontal="center" vertical="center" wrapText="1" readingOrder="1"/>
    </xf>
    <xf numFmtId="49" fontId="8" fillId="0" borderId="12" xfId="0" applyNumberFormat="1" applyFont="1" applyFill="1" applyBorder="1" applyAlignment="1">
      <alignment horizontal="center" vertical="center" wrapText="1" readingOrder="1"/>
    </xf>
    <xf numFmtId="49" fontId="45" fillId="0" borderId="12" xfId="0" applyNumberFormat="1" applyFont="1" applyFill="1" applyBorder="1" applyAlignment="1">
      <alignment horizontal="center" vertical="center" wrapText="1" readingOrder="1"/>
    </xf>
    <xf numFmtId="49" fontId="45" fillId="0" borderId="22" xfId="0" applyNumberFormat="1" applyFont="1" applyFill="1" applyBorder="1" applyAlignment="1">
      <alignment horizontal="center" vertical="center" wrapText="1" readingOrder="1"/>
    </xf>
    <xf numFmtId="49" fontId="8" fillId="0" borderId="22" xfId="0" applyNumberFormat="1" applyFont="1" applyFill="1" applyBorder="1" applyAlignment="1">
      <alignment horizontal="center" vertical="center" wrapText="1" readingOrder="1"/>
    </xf>
    <xf numFmtId="49" fontId="8" fillId="0" borderId="11" xfId="0" applyNumberFormat="1" applyFont="1" applyFill="1" applyBorder="1" applyAlignment="1">
      <alignment horizontal="center" vertical="center" wrapText="1" readingOrder="1"/>
    </xf>
    <xf numFmtId="49" fontId="8" fillId="0" borderId="21" xfId="0" applyNumberFormat="1" applyFont="1" applyFill="1" applyBorder="1" applyAlignment="1">
      <alignment horizontal="center" vertical="center" wrapText="1" readingOrder="1"/>
    </xf>
    <xf numFmtId="49" fontId="8" fillId="0" borderId="16" xfId="0" applyNumberFormat="1" applyFont="1" applyFill="1" applyBorder="1" applyAlignment="1">
      <alignment horizontal="center" vertical="center" wrapText="1" readingOrder="1"/>
    </xf>
    <xf numFmtId="49" fontId="8" fillId="0" borderId="19" xfId="0" applyNumberFormat="1" applyFont="1" applyFill="1" applyBorder="1" applyAlignment="1">
      <alignment horizontal="center" vertical="center" wrapText="1" readingOrder="1"/>
    </xf>
    <xf numFmtId="49" fontId="8" fillId="0" borderId="24" xfId="0" applyNumberFormat="1" applyFont="1" applyFill="1" applyBorder="1" applyAlignment="1">
      <alignment horizontal="center" vertical="center" wrapText="1" readingOrder="1"/>
    </xf>
    <xf numFmtId="49" fontId="8" fillId="0" borderId="17" xfId="0" applyNumberFormat="1" applyFont="1" applyFill="1" applyBorder="1" applyAlignment="1">
      <alignment horizontal="center" vertical="center" wrapText="1" readingOrder="1"/>
    </xf>
    <xf numFmtId="49" fontId="8" fillId="0" borderId="20" xfId="0" applyNumberFormat="1" applyFont="1" applyFill="1" applyBorder="1" applyAlignment="1">
      <alignment horizontal="center" vertical="center" wrapText="1" readingOrder="1"/>
    </xf>
    <xf numFmtId="0" fontId="8" fillId="0" borderId="10" xfId="0" applyFont="1" applyBorder="1" applyAlignment="1">
      <alignment horizontal="center" vertical="center" wrapText="1" readingOrder="1"/>
    </xf>
    <xf numFmtId="0" fontId="8" fillId="0" borderId="12" xfId="0" applyFont="1" applyBorder="1" applyAlignment="1">
      <alignment horizontal="center" vertical="center" wrapText="1" readingOrder="1"/>
    </xf>
    <xf numFmtId="49" fontId="20" fillId="0" borderId="0" xfId="0" applyNumberFormat="1" applyFont="1" applyFill="1" applyBorder="1" applyAlignment="1">
      <alignment horizontal="left" vertical="top" wrapText="1"/>
    </xf>
    <xf numFmtId="49" fontId="15" fillId="33" borderId="13" xfId="0" applyNumberFormat="1" applyFont="1" applyFill="1" applyBorder="1" applyAlignment="1">
      <alignment horizontal="right" vertical="top" wrapText="1"/>
    </xf>
    <xf numFmtId="0" fontId="5" fillId="0" borderId="17" xfId="0" applyFont="1" applyBorder="1" applyAlignment="1">
      <alignment horizontal="left" vertical="center" wrapText="1"/>
    </xf>
    <xf numFmtId="43" fontId="9" fillId="0" borderId="0" xfId="42" applyFont="1" applyAlignment="1">
      <alignment horizontal="center"/>
    </xf>
    <xf numFmtId="172" fontId="9" fillId="0" borderId="0" xfId="42" applyNumberFormat="1" applyFont="1" applyFill="1" applyBorder="1" applyAlignment="1">
      <alignment horizontal="center"/>
    </xf>
    <xf numFmtId="49" fontId="8" fillId="0" borderId="23" xfId="0" applyNumberFormat="1" applyFont="1" applyFill="1" applyBorder="1" applyAlignment="1">
      <alignment horizontal="center" vertical="center" wrapText="1" readingOrder="1"/>
    </xf>
    <xf numFmtId="49" fontId="8" fillId="0" borderId="15" xfId="0" applyNumberFormat="1" applyFont="1" applyFill="1" applyBorder="1" applyAlignment="1">
      <alignment horizontal="center" vertical="center" wrapText="1" readingOrder="1"/>
    </xf>
    <xf numFmtId="172" fontId="53" fillId="33" borderId="0" xfId="42" applyNumberFormat="1" applyFont="1" applyFill="1" applyBorder="1" applyAlignment="1">
      <alignment horizontal="center"/>
    </xf>
    <xf numFmtId="43" fontId="9" fillId="0" borderId="0" xfId="42"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172" fontId="53" fillId="0" borderId="0" xfId="42" applyNumberFormat="1" applyFont="1" applyBorder="1" applyAlignment="1">
      <alignment horizontal="center"/>
    </xf>
    <xf numFmtId="0" fontId="11" fillId="0" borderId="10" xfId="0" applyFont="1" applyBorder="1" applyAlignment="1">
      <alignment horizontal="center"/>
    </xf>
    <xf numFmtId="0" fontId="8" fillId="43" borderId="10" xfId="0" applyFont="1" applyFill="1" applyBorder="1" applyAlignment="1" applyProtection="1">
      <alignment horizontal="center"/>
      <protection locked="0"/>
    </xf>
    <xf numFmtId="49" fontId="8" fillId="0" borderId="10" xfId="0" applyNumberFormat="1" applyFont="1" applyBorder="1" applyAlignment="1">
      <alignment horizontal="center" vertical="center" wrapText="1"/>
    </xf>
    <xf numFmtId="49" fontId="8" fillId="0" borderId="10" xfId="0" applyNumberFormat="1" applyFont="1" applyFill="1" applyBorder="1" applyAlignment="1">
      <alignment horizontal="center"/>
    </xf>
    <xf numFmtId="1" fontId="18" fillId="33" borderId="0" xfId="0" applyNumberFormat="1" applyFont="1" applyFill="1" applyBorder="1" applyAlignment="1">
      <alignment horizontal="center"/>
    </xf>
    <xf numFmtId="49" fontId="0" fillId="0" borderId="13" xfId="0" applyNumberFormat="1" applyFont="1" applyBorder="1" applyAlignment="1">
      <alignment horizontal="right"/>
    </xf>
    <xf numFmtId="49" fontId="0" fillId="0" borderId="13" xfId="0" applyNumberFormat="1" applyBorder="1" applyAlignment="1">
      <alignment horizontal="left"/>
    </xf>
    <xf numFmtId="49" fontId="8" fillId="0" borderId="11" xfId="0" applyNumberFormat="1" applyFont="1" applyFill="1" applyBorder="1" applyAlignment="1">
      <alignment horizontal="center"/>
    </xf>
    <xf numFmtId="49" fontId="8" fillId="0" borderId="21" xfId="0" applyNumberFormat="1" applyFont="1" applyFill="1" applyBorder="1" applyAlignment="1">
      <alignment horizontal="center"/>
    </xf>
    <xf numFmtId="49" fontId="8" fillId="0" borderId="16" xfId="0" applyNumberFormat="1" applyFont="1" applyFill="1" applyBorder="1" applyAlignment="1">
      <alignment horizontal="center"/>
    </xf>
    <xf numFmtId="49" fontId="5" fillId="0" borderId="10" xfId="0" applyNumberFormat="1" applyFont="1" applyFill="1" applyBorder="1" applyAlignment="1">
      <alignment horizontal="center" vertical="center"/>
    </xf>
    <xf numFmtId="49" fontId="8" fillId="0" borderId="11" xfId="0" applyNumberFormat="1" applyFont="1" applyBorder="1" applyAlignment="1">
      <alignment horizontal="center"/>
    </xf>
    <xf numFmtId="49" fontId="8" fillId="0" borderId="21" xfId="0" applyNumberFormat="1" applyFont="1" applyBorder="1" applyAlignment="1">
      <alignment horizontal="center"/>
    </xf>
    <xf numFmtId="49" fontId="8" fillId="0" borderId="16" xfId="0" applyNumberFormat="1" applyFont="1" applyBorder="1" applyAlignment="1">
      <alignment horizontal="center"/>
    </xf>
    <xf numFmtId="49" fontId="8" fillId="0" borderId="16" xfId="0" applyNumberFormat="1" applyFont="1" applyFill="1" applyBorder="1" applyAlignment="1">
      <alignment horizontal="center" vertical="center" wrapText="1"/>
    </xf>
    <xf numFmtId="49" fontId="8" fillId="43" borderId="10" xfId="0" applyNumberFormat="1" applyFont="1" applyFill="1" applyBorder="1" applyAlignment="1" applyProtection="1">
      <alignment horizontal="center" vertical="center" wrapText="1"/>
      <protection locked="0"/>
    </xf>
    <xf numFmtId="0" fontId="44" fillId="0" borderId="13" xfId="0" applyFont="1" applyBorder="1" applyAlignment="1">
      <alignment horizontal="right"/>
    </xf>
    <xf numFmtId="0" fontId="30" fillId="0" borderId="11" xfId="0" applyFont="1" applyFill="1" applyBorder="1" applyAlignment="1">
      <alignment horizontal="center" vertical="center"/>
    </xf>
    <xf numFmtId="0" fontId="30" fillId="0" borderId="21" xfId="0" applyFont="1" applyFill="1" applyBorder="1" applyAlignment="1">
      <alignment horizontal="center" vertical="center"/>
    </xf>
    <xf numFmtId="0" fontId="30" fillId="0" borderId="10"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6" xfId="0" applyFont="1" applyFill="1" applyBorder="1" applyAlignment="1">
      <alignment horizontal="center" vertical="center"/>
    </xf>
    <xf numFmtId="0" fontId="12" fillId="0" borderId="0" xfId="0" applyFont="1" applyAlignment="1" applyProtection="1">
      <alignment horizontal="center" vertical="top" wrapText="1"/>
      <protection locked="0"/>
    </xf>
    <xf numFmtId="49" fontId="30" fillId="0" borderId="12" xfId="0" applyNumberFormat="1" applyFont="1" applyFill="1" applyBorder="1" applyAlignment="1">
      <alignment horizontal="center" vertical="center"/>
    </xf>
    <xf numFmtId="49" fontId="30" fillId="0" borderId="22" xfId="0" applyNumberFormat="1" applyFont="1" applyFill="1" applyBorder="1" applyAlignment="1">
      <alignment horizontal="center" vertical="center"/>
    </xf>
    <xf numFmtId="49" fontId="29" fillId="0" borderId="10" xfId="0" applyNumberFormat="1" applyFont="1" applyFill="1" applyBorder="1" applyAlignment="1">
      <alignment horizontal="center" vertical="center"/>
    </xf>
    <xf numFmtId="0" fontId="30" fillId="0" borderId="12"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10" xfId="0" applyFont="1" applyFill="1" applyBorder="1" applyAlignment="1">
      <alignment horizontal="center" vertical="center"/>
    </xf>
    <xf numFmtId="49" fontId="34" fillId="0" borderId="0" xfId="0" applyNumberFormat="1" applyFont="1" applyBorder="1" applyAlignment="1">
      <alignment horizontal="justify" vertical="justify" wrapText="1"/>
    </xf>
    <xf numFmtId="0" fontId="30" fillId="0" borderId="11" xfId="0" applyFont="1" applyBorder="1" applyAlignment="1" applyProtection="1">
      <alignment horizontal="center" wrapText="1"/>
      <protection locked="0"/>
    </xf>
    <xf numFmtId="0" fontId="30" fillId="0" borderId="16" xfId="0" applyFont="1" applyBorder="1" applyAlignment="1" applyProtection="1">
      <alignment horizontal="center" wrapText="1"/>
      <protection locked="0"/>
    </xf>
    <xf numFmtId="0" fontId="30" fillId="0" borderId="24"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5" xfId="0" applyFont="1" applyFill="1" applyBorder="1" applyAlignment="1">
      <alignment horizontal="center" vertical="center" wrapText="1"/>
    </xf>
    <xf numFmtId="172" fontId="9" fillId="0" borderId="0" xfId="42" applyNumberFormat="1" applyFont="1" applyFill="1" applyAlignment="1" applyProtection="1">
      <alignment horizontal="center" wrapText="1"/>
      <protection locked="0"/>
    </xf>
    <xf numFmtId="0" fontId="48"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0" fontId="12" fillId="0" borderId="0" xfId="0" applyNumberFormat="1" applyFont="1" applyAlignment="1" applyProtection="1">
      <alignment horizontal="center" vertical="top" wrapText="1"/>
      <protection locked="0"/>
    </xf>
    <xf numFmtId="0" fontId="11" fillId="0" borderId="10" xfId="0" applyFont="1" applyBorder="1" applyAlignment="1">
      <alignment horizontal="center" vertical="center" wrapText="1"/>
    </xf>
    <xf numFmtId="0" fontId="14" fillId="0" borderId="13" xfId="0" applyNumberFormat="1" applyFont="1" applyFill="1" applyBorder="1" applyAlignment="1">
      <alignment horizontal="right" wrapText="1"/>
    </xf>
    <xf numFmtId="0" fontId="8" fillId="40" borderId="11" xfId="0" applyFont="1" applyFill="1" applyBorder="1" applyAlignment="1" applyProtection="1">
      <alignment horizontal="center" vertical="center" wrapText="1"/>
      <protection locked="0"/>
    </xf>
    <xf numFmtId="0" fontId="8" fillId="40" borderId="16" xfId="0"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wrapText="1"/>
      <protection locked="0"/>
    </xf>
    <xf numFmtId="172" fontId="52" fillId="0" borderId="0" xfId="42" applyNumberFormat="1" applyFont="1" applyBorder="1" applyAlignment="1">
      <alignment horizontal="center"/>
    </xf>
    <xf numFmtId="0" fontId="2" fillId="0" borderId="0" xfId="0" applyFont="1" applyAlignment="1">
      <alignment horizontal="center" vertical="center"/>
    </xf>
    <xf numFmtId="0" fontId="15" fillId="0" borderId="0" xfId="0" applyFont="1" applyAlignment="1" applyProtection="1">
      <alignment horizontal="center" vertical="center"/>
      <protection locked="0"/>
    </xf>
    <xf numFmtId="0" fontId="25" fillId="0" borderId="13" xfId="0" applyFont="1" applyBorder="1" applyAlignment="1">
      <alignment horizontal="right"/>
    </xf>
    <xf numFmtId="0" fontId="5" fillId="40" borderId="10" xfId="0" applyFont="1" applyFill="1" applyBorder="1" applyAlignment="1">
      <alignment horizontal="center"/>
    </xf>
    <xf numFmtId="0" fontId="5" fillId="44" borderId="10" xfId="0" applyFont="1" applyFill="1" applyBorder="1" applyAlignment="1">
      <alignment horizontal="center"/>
    </xf>
    <xf numFmtId="49" fontId="5" fillId="0" borderId="12" xfId="0" applyNumberFormat="1" applyFont="1" applyFill="1" applyBorder="1" applyAlignment="1" applyProtection="1">
      <alignment horizontal="center" vertical="center" wrapText="1"/>
      <protection/>
    </xf>
    <xf numFmtId="49" fontId="5" fillId="0" borderId="19" xfId="0" applyNumberFormat="1" applyFont="1" applyFill="1" applyBorder="1" applyAlignment="1" applyProtection="1">
      <alignment horizontal="center" vertical="center" wrapText="1"/>
      <protection/>
    </xf>
    <xf numFmtId="172" fontId="12" fillId="0" borderId="0" xfId="0" applyNumberFormat="1" applyFont="1" applyFill="1" applyBorder="1" applyAlignment="1">
      <alignment horizontal="center"/>
    </xf>
    <xf numFmtId="49" fontId="20" fillId="0" borderId="0" xfId="0" applyNumberFormat="1" applyFont="1" applyFill="1" applyAlignment="1">
      <alignment/>
    </xf>
    <xf numFmtId="1" fontId="11" fillId="0" borderId="0" xfId="0" applyNumberFormat="1" applyFont="1" applyFill="1" applyAlignment="1">
      <alignment horizontal="center"/>
    </xf>
    <xf numFmtId="49" fontId="20" fillId="0" borderId="0" xfId="0" applyNumberFormat="1" applyFont="1" applyFill="1" applyAlignment="1">
      <alignment horizontal="center"/>
    </xf>
    <xf numFmtId="49" fontId="15" fillId="0" borderId="13" xfId="0" applyNumberFormat="1" applyFont="1" applyFill="1" applyBorder="1" applyAlignment="1">
      <alignment horizontal="center"/>
    </xf>
    <xf numFmtId="172" fontId="5" fillId="34" borderId="10" xfId="0" applyNumberFormat="1" applyFont="1" applyFill="1" applyBorder="1" applyAlignment="1">
      <alignment horizontal="center"/>
    </xf>
    <xf numFmtId="0" fontId="2" fillId="38" borderId="10" xfId="0" applyFont="1" applyFill="1" applyBorder="1" applyAlignment="1">
      <alignment horizontal="center"/>
    </xf>
    <xf numFmtId="4" fontId="2" fillId="38" borderId="10" xfId="0" applyNumberFormat="1" applyFont="1" applyFill="1" applyBorder="1" applyAlignment="1">
      <alignment horizontal="center"/>
    </xf>
    <xf numFmtId="172" fontId="2" fillId="0" borderId="10" xfId="0" applyNumberFormat="1" applyFont="1" applyFill="1" applyBorder="1" applyAlignment="1">
      <alignment horizontal="center"/>
    </xf>
    <xf numFmtId="0" fontId="2" fillId="0" borderId="10" xfId="0" applyFont="1" applyFill="1" applyBorder="1" applyAlignment="1">
      <alignment horizontal="center"/>
    </xf>
    <xf numFmtId="172" fontId="20" fillId="38" borderId="10" xfId="42" applyNumberFormat="1" applyFont="1" applyFill="1" applyBorder="1" applyAlignment="1">
      <alignment horizontal="center"/>
    </xf>
    <xf numFmtId="14" fontId="8" fillId="0" borderId="0" xfId="42" applyNumberFormat="1" applyFont="1" applyFill="1" applyBorder="1" applyAlignment="1" applyProtection="1">
      <alignment horizontal="left" wrapText="1"/>
      <protection/>
    </xf>
    <xf numFmtId="49" fontId="51" fillId="0" borderId="0" xfId="0" applyNumberFormat="1" applyFont="1" applyFill="1" applyAlignment="1" applyProtection="1">
      <alignment horizontal="center"/>
      <protection/>
    </xf>
    <xf numFmtId="0" fontId="9" fillId="0" borderId="0" xfId="0" applyFont="1" applyFill="1" applyAlignment="1" applyProtection="1">
      <alignment horizontal="center" wrapText="1"/>
      <protection/>
    </xf>
    <xf numFmtId="0" fontId="9" fillId="0" borderId="0" xfId="0" applyFont="1" applyFill="1" applyAlignment="1" applyProtection="1">
      <alignment horizontal="center" wrapText="1"/>
      <protection/>
    </xf>
    <xf numFmtId="49" fontId="10" fillId="0" borderId="0" xfId="0" applyNumberFormat="1" applyFont="1" applyFill="1" applyBorder="1" applyAlignment="1" applyProtection="1">
      <alignment wrapText="1"/>
      <protection locked="0"/>
    </xf>
    <xf numFmtId="49" fontId="20" fillId="0" borderId="0" xfId="0" applyNumberFormat="1" applyFont="1" applyFill="1" applyAlignment="1" applyProtection="1">
      <alignment horizontal="center"/>
      <protection locked="0"/>
    </xf>
    <xf numFmtId="0" fontId="12" fillId="0" borderId="0" xfId="0" applyFont="1" applyFill="1" applyBorder="1" applyAlignment="1">
      <alignment horizontal="center"/>
    </xf>
    <xf numFmtId="1" fontId="7" fillId="0" borderId="0" xfId="0" applyNumberFormat="1" applyFont="1" applyFill="1" applyAlignment="1">
      <alignment horizontal="center"/>
    </xf>
    <xf numFmtId="49" fontId="7" fillId="0" borderId="0" xfId="0" applyNumberFormat="1" applyFont="1" applyFill="1" applyAlignment="1">
      <alignment horizontal="center"/>
    </xf>
    <xf numFmtId="49" fontId="73" fillId="0" borderId="13" xfId="0" applyNumberFormat="1" applyFont="1" applyFill="1" applyBorder="1" applyAlignment="1">
      <alignment horizontal="right"/>
    </xf>
    <xf numFmtId="0" fontId="48" fillId="38" borderId="10" xfId="0" applyFont="1" applyFill="1" applyBorder="1" applyAlignment="1">
      <alignment horizontal="center"/>
    </xf>
    <xf numFmtId="172" fontId="72" fillId="38" borderId="10" xfId="42" applyNumberFormat="1" applyFont="1" applyFill="1" applyBorder="1" applyAlignment="1">
      <alignment horizontal="center"/>
    </xf>
    <xf numFmtId="2" fontId="7" fillId="38" borderId="10" xfId="0" applyNumberFormat="1" applyFont="1" applyFill="1" applyBorder="1" applyAlignment="1">
      <alignment horizontal="center"/>
    </xf>
    <xf numFmtId="0" fontId="20" fillId="33" borderId="10" xfId="0" applyFont="1" applyFill="1" applyBorder="1" applyAlignment="1">
      <alignment horizontal="left"/>
    </xf>
    <xf numFmtId="0" fontId="11" fillId="0" borderId="10" xfId="0" applyFont="1" applyFill="1" applyBorder="1" applyAlignment="1">
      <alignment horizontal="left"/>
    </xf>
    <xf numFmtId="172" fontId="46" fillId="33" borderId="10" xfId="42" applyNumberFormat="1" applyFont="1" applyFill="1" applyBorder="1" applyAlignment="1" applyProtection="1">
      <alignment horizontal="center"/>
      <protection locked="0"/>
    </xf>
    <xf numFmtId="172" fontId="46" fillId="34" borderId="10" xfId="44" applyNumberFormat="1" applyFont="1" applyFill="1" applyBorder="1" applyAlignment="1" applyProtection="1">
      <alignment horizontal="center"/>
      <protection locked="0"/>
    </xf>
    <xf numFmtId="14" fontId="10" fillId="0" borderId="0" xfId="42" applyNumberFormat="1" applyFont="1" applyFill="1" applyBorder="1" applyAlignment="1" applyProtection="1">
      <alignment horizontal="center" wrapText="1"/>
      <protection/>
    </xf>
    <xf numFmtId="43" fontId="10" fillId="0" borderId="0" xfId="42" applyFont="1" applyFill="1" applyBorder="1" applyAlignment="1" applyProtection="1">
      <alignment horizontal="center" wrapText="1"/>
      <protection/>
    </xf>
    <xf numFmtId="49" fontId="10" fillId="0" borderId="0" xfId="0" applyNumberFormat="1" applyFont="1" applyFill="1" applyBorder="1" applyAlignment="1" applyProtection="1">
      <alignment wrapText="1"/>
      <protection/>
    </xf>
    <xf numFmtId="49" fontId="9"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49" fontId="20" fillId="0" borderId="0" xfId="0" applyNumberFormat="1"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49" fontId="10" fillId="0" borderId="0" xfId="0" applyNumberFormat="1" applyFont="1" applyFill="1" applyBorder="1" applyAlignment="1" applyProtection="1">
      <alignment/>
      <protection/>
    </xf>
    <xf numFmtId="49" fontId="20" fillId="0" borderId="0" xfId="0" applyNumberFormat="1" applyFont="1" applyFill="1" applyAlignment="1" applyProtection="1">
      <alignment/>
      <protection/>
    </xf>
    <xf numFmtId="49" fontId="20" fillId="0" borderId="0" xfId="0" applyNumberFormat="1" applyFont="1" applyFill="1" applyAlignment="1" applyProtection="1">
      <alignment horizontal="center"/>
      <protection/>
    </xf>
    <xf numFmtId="49" fontId="0" fillId="0" borderId="0" xfId="0" applyNumberFormat="1" applyFont="1" applyFill="1" applyAlignment="1" applyProtection="1">
      <alignment/>
      <protection/>
    </xf>
    <xf numFmtId="0" fontId="12" fillId="0" borderId="0" xfId="0" applyFont="1" applyFill="1" applyAlignment="1">
      <alignment horizontal="center"/>
    </xf>
    <xf numFmtId="0" fontId="12" fillId="0" borderId="0" xfId="0" applyFont="1" applyFill="1" applyAlignment="1">
      <alignment/>
    </xf>
    <xf numFmtId="14" fontId="53" fillId="0" borderId="17" xfId="42" applyNumberFormat="1" applyFont="1" applyFill="1" applyBorder="1" applyAlignment="1" applyProtection="1">
      <alignment horizontal="center" wrapText="1"/>
      <protection locked="0"/>
    </xf>
    <xf numFmtId="43" fontId="53" fillId="0" borderId="17" xfId="42" applyFont="1" applyFill="1" applyBorder="1" applyAlignment="1" applyProtection="1">
      <alignment horizontal="center" wrapText="1"/>
      <protection locked="0"/>
    </xf>
    <xf numFmtId="172" fontId="20" fillId="33" borderId="10" xfId="42" applyNumberFormat="1" applyFont="1" applyFill="1" applyBorder="1" applyAlignment="1" applyProtection="1">
      <alignment horizontal="center"/>
      <protection locked="0"/>
    </xf>
    <xf numFmtId="0" fontId="30" fillId="45" borderId="10" xfId="0" applyFont="1" applyFill="1" applyBorder="1" applyAlignment="1" applyProtection="1">
      <alignment horizontal="center"/>
      <protection locked="0"/>
    </xf>
    <xf numFmtId="0" fontId="30" fillId="45" borderId="10" xfId="0" applyFont="1" applyFill="1" applyBorder="1" applyAlignment="1" applyProtection="1">
      <alignment horizontal="left"/>
      <protection locked="0"/>
    </xf>
    <xf numFmtId="0" fontId="0" fillId="45" borderId="10" xfId="0" applyFill="1" applyBorder="1" applyAlignment="1">
      <alignment/>
    </xf>
    <xf numFmtId="0" fontId="30" fillId="45" borderId="19" xfId="0" applyFont="1" applyFill="1" applyBorder="1" applyAlignment="1" applyProtection="1">
      <alignment horizontal="center"/>
      <protection locked="0"/>
    </xf>
    <xf numFmtId="172" fontId="29" fillId="45" borderId="10" xfId="42" applyNumberFormat="1" applyFont="1" applyFill="1" applyBorder="1" applyAlignment="1" applyProtection="1">
      <alignment horizontal="center"/>
      <protection locked="0"/>
    </xf>
    <xf numFmtId="49" fontId="20" fillId="0" borderId="0" xfId="0" applyNumberFormat="1" applyFont="1" applyFill="1" applyAlignment="1">
      <alignment horizontal="left" wrapText="1"/>
    </xf>
    <xf numFmtId="43" fontId="20" fillId="0" borderId="0" xfId="42" applyFont="1" applyFill="1" applyBorder="1" applyAlignment="1">
      <alignment horizontal="left" wrapText="1"/>
    </xf>
    <xf numFmtId="49" fontId="20" fillId="33" borderId="0" xfId="0" applyNumberFormat="1" applyFont="1" applyFill="1" applyAlignment="1">
      <alignment/>
    </xf>
    <xf numFmtId="49" fontId="20" fillId="0" borderId="0" xfId="0" applyNumberFormat="1" applyFont="1" applyFill="1" applyAlignment="1">
      <alignment horizontal="left" wrapText="1"/>
    </xf>
    <xf numFmtId="43" fontId="20" fillId="0" borderId="0" xfId="42" applyFont="1" applyFill="1" applyBorder="1" applyAlignment="1">
      <alignment horizontal="left" wrapText="1"/>
    </xf>
    <xf numFmtId="4" fontId="20" fillId="0" borderId="0" xfId="42" applyNumberFormat="1" applyFont="1" applyFill="1" applyBorder="1" applyAlignment="1">
      <alignment horizontal="left" wrapText="1"/>
    </xf>
    <xf numFmtId="49" fontId="2" fillId="0" borderId="0" xfId="0" applyNumberFormat="1" applyFont="1" applyFill="1" applyAlignment="1">
      <alignment/>
    </xf>
    <xf numFmtId="49" fontId="0" fillId="0" borderId="0" xfId="0" applyNumberFormat="1" applyFont="1" applyFill="1" applyAlignment="1">
      <alignment/>
    </xf>
    <xf numFmtId="1" fontId="0" fillId="0" borderId="0" xfId="0" applyNumberFormat="1" applyFont="1" applyFill="1" applyAlignment="1">
      <alignment/>
    </xf>
    <xf numFmtId="2" fontId="20" fillId="0" borderId="0" xfId="0" applyNumberFormat="1" applyFont="1" applyFill="1" applyAlignment="1">
      <alignment/>
    </xf>
    <xf numFmtId="0" fontId="8" fillId="0" borderId="12" xfId="0" applyNumberFormat="1" applyFont="1" applyFill="1" applyBorder="1" applyAlignment="1">
      <alignment horizontal="center" wrapText="1"/>
    </xf>
    <xf numFmtId="0" fontId="8" fillId="0" borderId="10" xfId="0" applyNumberFormat="1" applyFont="1" applyFill="1" applyBorder="1" applyAlignment="1">
      <alignment horizontal="center" wrapText="1"/>
    </xf>
    <xf numFmtId="49" fontId="8" fillId="0" borderId="10" xfId="0" applyNumberFormat="1" applyFont="1" applyFill="1" applyBorder="1" applyAlignment="1" applyProtection="1">
      <alignment horizontal="center" wrapText="1"/>
      <protection/>
    </xf>
    <xf numFmtId="49" fontId="8" fillId="0" borderId="10" xfId="0" applyNumberFormat="1" applyFont="1" applyFill="1" applyBorder="1" applyAlignment="1">
      <alignment horizontal="center" wrapText="1"/>
    </xf>
    <xf numFmtId="49" fontId="8" fillId="0" borderId="11" xfId="0" applyNumberFormat="1" applyFont="1" applyFill="1" applyBorder="1" applyAlignment="1" applyProtection="1">
      <alignment horizontal="center" wrapText="1"/>
      <protection/>
    </xf>
    <xf numFmtId="49" fontId="8" fillId="0" borderId="21" xfId="0" applyNumberFormat="1" applyFont="1" applyFill="1" applyBorder="1" applyAlignment="1" applyProtection="1">
      <alignment horizontal="center" wrapText="1"/>
      <protection/>
    </xf>
    <xf numFmtId="1" fontId="8" fillId="0" borderId="12" xfId="0" applyNumberFormat="1" applyFont="1" applyFill="1" applyBorder="1" applyAlignment="1">
      <alignment horizontal="center" wrapText="1"/>
    </xf>
    <xf numFmtId="4" fontId="8" fillId="0" borderId="12" xfId="0" applyNumberFormat="1" applyFont="1" applyFill="1" applyBorder="1" applyAlignment="1" applyProtection="1">
      <alignment horizontal="center" wrapText="1"/>
      <protection/>
    </xf>
    <xf numFmtId="0" fontId="8" fillId="0" borderId="22" xfId="0" applyNumberFormat="1" applyFont="1" applyFill="1" applyBorder="1" applyAlignment="1">
      <alignment horizontal="center" wrapText="1"/>
    </xf>
    <xf numFmtId="49" fontId="8" fillId="0" borderId="11" xfId="0" applyNumberFormat="1" applyFont="1" applyFill="1" applyBorder="1" applyAlignment="1">
      <alignment horizontal="center" wrapText="1"/>
    </xf>
    <xf numFmtId="1" fontId="8" fillId="0" borderId="22" xfId="0" applyNumberFormat="1" applyFont="1" applyFill="1" applyBorder="1" applyAlignment="1">
      <alignment horizontal="center" wrapText="1"/>
    </xf>
    <xf numFmtId="4" fontId="8" fillId="0" borderId="22" xfId="0" applyNumberFormat="1" applyFont="1" applyFill="1" applyBorder="1" applyAlignment="1" applyProtection="1">
      <alignment horizontal="center" wrapText="1"/>
      <protection/>
    </xf>
    <xf numFmtId="49" fontId="20" fillId="0" borderId="0" xfId="0" applyNumberFormat="1" applyFont="1" applyFill="1" applyBorder="1" applyAlignment="1">
      <alignment horizontal="center"/>
    </xf>
    <xf numFmtId="0" fontId="8" fillId="0" borderId="19" xfId="0" applyNumberFormat="1" applyFont="1" applyFill="1" applyBorder="1" applyAlignment="1">
      <alignment horizontal="center" wrapText="1"/>
    </xf>
    <xf numFmtId="49" fontId="8" fillId="0" borderId="10" xfId="0" applyNumberFormat="1" applyFont="1" applyFill="1" applyBorder="1" applyAlignment="1" applyProtection="1">
      <alignment horizontal="center" wrapText="1"/>
      <protection/>
    </xf>
    <xf numFmtId="1" fontId="8" fillId="0" borderId="19" xfId="0" applyNumberFormat="1" applyFont="1" applyFill="1" applyBorder="1" applyAlignment="1">
      <alignment horizontal="center" wrapText="1"/>
    </xf>
    <xf numFmtId="49" fontId="8" fillId="0" borderId="10" xfId="0" applyNumberFormat="1" applyFont="1" applyFill="1" applyBorder="1" applyAlignment="1">
      <alignment horizontal="center" wrapText="1"/>
    </xf>
    <xf numFmtId="0" fontId="11" fillId="0" borderId="11" xfId="0" applyNumberFormat="1" applyFont="1" applyFill="1" applyBorder="1" applyAlignment="1">
      <alignment horizontal="center" wrapText="1"/>
    </xf>
    <xf numFmtId="0" fontId="11" fillId="0" borderId="16" xfId="0" applyNumberFormat="1" applyFont="1" applyFill="1" applyBorder="1" applyAlignment="1">
      <alignment horizontal="center" wrapText="1"/>
    </xf>
    <xf numFmtId="49" fontId="11" fillId="0" borderId="10" xfId="0" applyNumberFormat="1" applyFont="1" applyFill="1" applyBorder="1" applyAlignment="1" applyProtection="1">
      <alignment horizontal="center" wrapText="1"/>
      <protection/>
    </xf>
    <xf numFmtId="4" fontId="11" fillId="0" borderId="10" xfId="0" applyNumberFormat="1" applyFont="1" applyFill="1" applyBorder="1" applyAlignment="1" applyProtection="1">
      <alignment horizontal="center" wrapText="1"/>
      <protection/>
    </xf>
    <xf numFmtId="49" fontId="8" fillId="34" borderId="10" xfId="0" applyNumberFormat="1" applyFont="1" applyFill="1" applyBorder="1" applyAlignment="1" applyProtection="1">
      <alignment horizontal="center" wrapText="1"/>
      <protection/>
    </xf>
    <xf numFmtId="4" fontId="5" fillId="34" borderId="10" xfId="0" applyNumberFormat="1" applyFont="1" applyFill="1" applyBorder="1" applyAlignment="1">
      <alignment/>
    </xf>
    <xf numFmtId="172" fontId="5" fillId="0" borderId="10" xfId="0" applyNumberFormat="1" applyFont="1" applyFill="1" applyBorder="1" applyAlignment="1">
      <alignment/>
    </xf>
    <xf numFmtId="172" fontId="5" fillId="0" borderId="0" xfId="0" applyNumberFormat="1" applyFont="1" applyFill="1" applyAlignment="1">
      <alignment/>
    </xf>
    <xf numFmtId="0" fontId="5" fillId="0" borderId="0" xfId="0" applyFont="1" applyFill="1" applyAlignment="1">
      <alignment/>
    </xf>
    <xf numFmtId="0" fontId="5" fillId="0" borderId="0" xfId="0" applyFont="1" applyAlignment="1">
      <alignment/>
    </xf>
    <xf numFmtId="49" fontId="5" fillId="38" borderId="10" xfId="0" applyNumberFormat="1" applyFont="1" applyFill="1" applyBorder="1" applyAlignment="1" applyProtection="1">
      <alignment horizontal="center"/>
      <protection/>
    </xf>
    <xf numFmtId="49" fontId="5" fillId="38" borderId="10" xfId="0" applyNumberFormat="1" applyFont="1" applyFill="1" applyBorder="1" applyAlignment="1" applyProtection="1">
      <alignment horizontal="center" wrapText="1"/>
      <protection/>
    </xf>
    <xf numFmtId="0" fontId="20" fillId="0" borderId="0" xfId="0" applyFont="1" applyFill="1" applyAlignment="1">
      <alignment/>
    </xf>
    <xf numFmtId="0" fontId="20" fillId="38" borderId="0" xfId="0" applyFont="1" applyFill="1" applyAlignment="1">
      <alignment/>
    </xf>
    <xf numFmtId="0" fontId="20" fillId="0" borderId="10" xfId="0" applyFont="1" applyBorder="1" applyAlignment="1">
      <alignment/>
    </xf>
    <xf numFmtId="0" fontId="20" fillId="34" borderId="10" xfId="0" applyFont="1" applyFill="1" applyBorder="1" applyAlignment="1">
      <alignment/>
    </xf>
    <xf numFmtId="4" fontId="20" fillId="0" borderId="10" xfId="0" applyNumberFormat="1" applyFont="1" applyBorder="1" applyAlignment="1">
      <alignment/>
    </xf>
    <xf numFmtId="172" fontId="20" fillId="0" borderId="0" xfId="0" applyNumberFormat="1" applyFont="1" applyFill="1" applyAlignment="1">
      <alignment/>
    </xf>
    <xf numFmtId="0" fontId="20" fillId="0" borderId="0" xfId="0" applyFont="1" applyAlignment="1">
      <alignment/>
    </xf>
    <xf numFmtId="49" fontId="5" fillId="38" borderId="10" xfId="0" applyNumberFormat="1" applyFont="1" applyFill="1" applyBorder="1" applyAlignment="1" applyProtection="1">
      <alignment horizontal="center"/>
      <protection/>
    </xf>
    <xf numFmtId="49" fontId="5" fillId="38" borderId="10" xfId="0" applyNumberFormat="1" applyFont="1" applyFill="1" applyBorder="1" applyAlignment="1" applyProtection="1">
      <alignment horizontal="center" wrapText="1"/>
      <protection/>
    </xf>
    <xf numFmtId="0" fontId="20" fillId="0" borderId="0" xfId="0" applyFont="1" applyFill="1" applyAlignment="1">
      <alignment/>
    </xf>
    <xf numFmtId="0" fontId="20" fillId="38" borderId="0" xfId="0" applyFont="1" applyFill="1" applyAlignment="1">
      <alignment/>
    </xf>
    <xf numFmtId="0" fontId="20" fillId="0" borderId="10" xfId="0" applyFont="1" applyBorder="1" applyAlignment="1">
      <alignment/>
    </xf>
    <xf numFmtId="0" fontId="20" fillId="34" borderId="10" xfId="0" applyFont="1" applyFill="1" applyBorder="1" applyAlignment="1">
      <alignment/>
    </xf>
    <xf numFmtId="4" fontId="20" fillId="0" borderId="10" xfId="0" applyNumberFormat="1" applyFont="1" applyBorder="1" applyAlignment="1">
      <alignment/>
    </xf>
    <xf numFmtId="172" fontId="20" fillId="0" borderId="0" xfId="0" applyNumberFormat="1" applyFont="1" applyFill="1" applyAlignment="1">
      <alignment/>
    </xf>
    <xf numFmtId="0" fontId="20" fillId="0" borderId="0" xfId="0" applyFont="1" applyAlignment="1">
      <alignment/>
    </xf>
    <xf numFmtId="172" fontId="20" fillId="34" borderId="0" xfId="0" applyNumberFormat="1" applyFont="1" applyFill="1" applyAlignment="1">
      <alignment/>
    </xf>
    <xf numFmtId="0" fontId="11" fillId="34" borderId="10" xfId="0" applyFont="1" applyFill="1" applyBorder="1" applyAlignment="1">
      <alignment/>
    </xf>
    <xf numFmtId="0" fontId="11" fillId="0" borderId="10" xfId="0" applyFont="1" applyBorder="1" applyAlignment="1">
      <alignment/>
    </xf>
    <xf numFmtId="0" fontId="20" fillId="34" borderId="0" xfId="0" applyFont="1" applyFill="1" applyAlignment="1">
      <alignment/>
    </xf>
    <xf numFmtId="172" fontId="11" fillId="34" borderId="19" xfId="42" applyNumberFormat="1" applyFont="1" applyFill="1" applyBorder="1" applyAlignment="1" applyProtection="1">
      <alignment wrapText="1"/>
      <protection locked="0"/>
    </xf>
    <xf numFmtId="172" fontId="11" fillId="34" borderId="10" xfId="42" applyNumberFormat="1" applyFont="1" applyFill="1" applyBorder="1" applyAlignment="1" applyProtection="1">
      <alignment horizontal="center"/>
      <protection locked="0"/>
    </xf>
    <xf numFmtId="49" fontId="11" fillId="33" borderId="10" xfId="0" applyNumberFormat="1" applyFont="1" applyFill="1" applyBorder="1" applyAlignment="1" applyProtection="1">
      <alignment/>
      <protection locked="0"/>
    </xf>
    <xf numFmtId="0" fontId="20" fillId="33" borderId="10" xfId="0" applyFont="1" applyFill="1" applyBorder="1" applyAlignment="1">
      <alignment/>
    </xf>
    <xf numFmtId="49" fontId="20" fillId="33" borderId="10" xfId="0" applyNumberFormat="1" applyFont="1" applyFill="1" applyBorder="1" applyAlignment="1" applyProtection="1">
      <alignment horizontal="center"/>
      <protection/>
    </xf>
    <xf numFmtId="0" fontId="11" fillId="34" borderId="10" xfId="0" applyFont="1" applyFill="1" applyBorder="1" applyAlignment="1">
      <alignment horizontal="center"/>
    </xf>
    <xf numFmtId="172" fontId="11" fillId="34" borderId="19" xfId="42" applyNumberFormat="1" applyFont="1" applyFill="1" applyBorder="1" applyAlignment="1" applyProtection="1">
      <alignment horizontal="center" wrapText="1"/>
      <protection locked="0"/>
    </xf>
    <xf numFmtId="172" fontId="20" fillId="0" borderId="10" xfId="42" applyNumberFormat="1" applyFont="1" applyFill="1" applyBorder="1" applyAlignment="1" applyProtection="1">
      <alignment horizontal="center"/>
      <protection locked="0"/>
    </xf>
    <xf numFmtId="172" fontId="20" fillId="34" borderId="10" xfId="42" applyNumberFormat="1" applyFont="1" applyFill="1" applyBorder="1" applyAlignment="1" applyProtection="1">
      <alignment horizontal="center"/>
      <protection locked="0"/>
    </xf>
    <xf numFmtId="173" fontId="20" fillId="0" borderId="0" xfId="0" applyNumberFormat="1" applyFont="1" applyFill="1" applyAlignment="1">
      <alignment/>
    </xf>
    <xf numFmtId="49" fontId="51" fillId="0" borderId="0" xfId="0" applyNumberFormat="1" applyFont="1" applyFill="1" applyBorder="1" applyAlignment="1" applyProtection="1">
      <alignment/>
      <protection/>
    </xf>
    <xf numFmtId="14" fontId="53" fillId="0" borderId="0" xfId="42" applyNumberFormat="1" applyFont="1" applyFill="1" applyBorder="1" applyAlignment="1" applyProtection="1">
      <alignment horizontal="center" wrapText="1"/>
      <protection/>
    </xf>
    <xf numFmtId="43" fontId="53" fillId="0" borderId="0" xfId="42" applyFont="1" applyFill="1" applyBorder="1" applyAlignment="1" applyProtection="1">
      <alignment horizontal="center" wrapText="1"/>
      <protection/>
    </xf>
    <xf numFmtId="49" fontId="51" fillId="0" borderId="0" xfId="0" applyNumberFormat="1" applyFont="1" applyFill="1" applyBorder="1" applyAlignment="1">
      <alignment/>
    </xf>
    <xf numFmtId="49" fontId="20" fillId="0" borderId="0" xfId="0" applyNumberFormat="1" applyFont="1" applyFill="1" applyAlignment="1" applyProtection="1">
      <alignment/>
      <protection locked="0"/>
    </xf>
    <xf numFmtId="4" fontId="20" fillId="0" borderId="0" xfId="0" applyNumberFormat="1" applyFont="1" applyFill="1" applyAlignment="1">
      <alignment/>
    </xf>
    <xf numFmtId="0" fontId="20" fillId="34" borderId="0" xfId="0" applyFont="1" applyFill="1" applyAlignment="1">
      <alignment/>
    </xf>
    <xf numFmtId="4" fontId="20" fillId="0" borderId="0" xfId="0" applyNumberFormat="1" applyFont="1" applyAlignment="1">
      <alignment/>
    </xf>
    <xf numFmtId="49" fontId="40" fillId="0" borderId="0" xfId="0" applyNumberFormat="1" applyFont="1" applyFill="1" applyBorder="1" applyAlignment="1" applyProtection="1">
      <alignment horizontal="center" wrapText="1"/>
      <protection locked="0"/>
    </xf>
    <xf numFmtId="43" fontId="7" fillId="0" borderId="0" xfId="42" applyFont="1" applyFill="1" applyBorder="1" applyAlignment="1">
      <alignment horizontal="left" wrapText="1"/>
    </xf>
    <xf numFmtId="172" fontId="41" fillId="0" borderId="0" xfId="42" applyNumberFormat="1" applyFont="1" applyFill="1" applyAlignment="1">
      <alignment/>
    </xf>
    <xf numFmtId="172" fontId="20" fillId="0" borderId="0" xfId="42" applyNumberFormat="1" applyFont="1" applyFill="1" applyAlignment="1">
      <alignment/>
    </xf>
    <xf numFmtId="0" fontId="41" fillId="0" borderId="0" xfId="0" applyFont="1" applyFill="1" applyAlignment="1">
      <alignment/>
    </xf>
    <xf numFmtId="49" fontId="40" fillId="0" borderId="0" xfId="0" applyNumberFormat="1" applyFont="1" applyFill="1" applyBorder="1" applyAlignment="1" applyProtection="1">
      <alignment horizontal="center" wrapText="1"/>
      <protection locked="0"/>
    </xf>
    <xf numFmtId="43" fontId="7" fillId="0" borderId="0" xfId="42" applyFont="1" applyFill="1" applyBorder="1" applyAlignment="1">
      <alignment horizontal="left" wrapText="1"/>
    </xf>
    <xf numFmtId="49" fontId="40" fillId="0" borderId="0" xfId="0" applyNumberFormat="1" applyFont="1" applyFill="1" applyAlignment="1">
      <alignment/>
    </xf>
    <xf numFmtId="49" fontId="7" fillId="0" borderId="0" xfId="0" applyNumberFormat="1" applyFont="1" applyFill="1" applyAlignment="1">
      <alignment/>
    </xf>
    <xf numFmtId="1" fontId="7" fillId="0" borderId="0" xfId="0" applyNumberFormat="1" applyFont="1" applyFill="1" applyAlignment="1">
      <alignment/>
    </xf>
    <xf numFmtId="49" fontId="40" fillId="0" borderId="10" xfId="0" applyNumberFormat="1" applyFont="1" applyFill="1" applyBorder="1" applyAlignment="1" applyProtection="1">
      <alignment horizontal="center" wrapText="1"/>
      <protection/>
    </xf>
    <xf numFmtId="49" fontId="40" fillId="0" borderId="10" xfId="0" applyNumberFormat="1" applyFont="1" applyFill="1" applyBorder="1" applyAlignment="1">
      <alignment horizontal="center" wrapText="1"/>
    </xf>
    <xf numFmtId="49" fontId="40" fillId="0" borderId="11" xfId="0" applyNumberFormat="1" applyFont="1" applyFill="1" applyBorder="1" applyAlignment="1" applyProtection="1">
      <alignment horizontal="center" wrapText="1"/>
      <protection/>
    </xf>
    <xf numFmtId="49" fontId="40" fillId="0" borderId="21" xfId="0" applyNumberFormat="1" applyFont="1" applyFill="1" applyBorder="1" applyAlignment="1" applyProtection="1">
      <alignment horizontal="center" wrapText="1"/>
      <protection/>
    </xf>
    <xf numFmtId="1" fontId="40" fillId="0" borderId="12" xfId="0" applyNumberFormat="1" applyFont="1" applyFill="1" applyBorder="1" applyAlignment="1">
      <alignment horizontal="center" wrapText="1"/>
    </xf>
    <xf numFmtId="49" fontId="40" fillId="0" borderId="12" xfId="0" applyNumberFormat="1" applyFont="1" applyFill="1" applyBorder="1" applyAlignment="1" applyProtection="1">
      <alignment horizontal="center" wrapText="1"/>
      <protection/>
    </xf>
    <xf numFmtId="49" fontId="40" fillId="0" borderId="11" xfId="0" applyNumberFormat="1" applyFont="1" applyFill="1" applyBorder="1" applyAlignment="1">
      <alignment horizontal="center" wrapText="1"/>
    </xf>
    <xf numFmtId="1" fontId="40" fillId="0" borderId="22" xfId="0" applyNumberFormat="1" applyFont="1" applyFill="1" applyBorder="1" applyAlignment="1">
      <alignment horizontal="center" wrapText="1"/>
    </xf>
    <xf numFmtId="49" fontId="40" fillId="0" borderId="22" xfId="0" applyNumberFormat="1" applyFont="1" applyFill="1" applyBorder="1" applyAlignment="1" applyProtection="1">
      <alignment horizontal="center" wrapText="1"/>
      <protection/>
    </xf>
    <xf numFmtId="172" fontId="72" fillId="0" borderId="0" xfId="42" applyNumberFormat="1" applyFont="1" applyFill="1" applyAlignment="1">
      <alignment/>
    </xf>
    <xf numFmtId="49" fontId="40" fillId="0" borderId="10" xfId="0" applyNumberFormat="1" applyFont="1" applyFill="1" applyBorder="1" applyAlignment="1" applyProtection="1">
      <alignment horizontal="center" wrapText="1"/>
      <protection/>
    </xf>
    <xf numFmtId="1" fontId="40" fillId="0" borderId="19" xfId="0" applyNumberFormat="1" applyFont="1" applyFill="1" applyBorder="1" applyAlignment="1">
      <alignment horizontal="center" wrapText="1"/>
    </xf>
    <xf numFmtId="172" fontId="42" fillId="0" borderId="10" xfId="42" applyNumberFormat="1" applyFont="1" applyFill="1" applyBorder="1" applyAlignment="1" applyProtection="1">
      <alignment horizontal="center" wrapText="1"/>
      <protection/>
    </xf>
    <xf numFmtId="172" fontId="20" fillId="0" borderId="25" xfId="42" applyNumberFormat="1" applyFont="1" applyFill="1" applyBorder="1" applyAlignment="1">
      <alignment horizontal="center"/>
    </xf>
    <xf numFmtId="172" fontId="20" fillId="0" borderId="0" xfId="42" applyNumberFormat="1" applyFont="1" applyFill="1" applyAlignment="1">
      <alignment horizontal="center"/>
    </xf>
    <xf numFmtId="172" fontId="42" fillId="0" borderId="10" xfId="42" applyNumberFormat="1" applyFont="1" applyFill="1" applyBorder="1" applyAlignment="1" applyProtection="1">
      <alignment horizontal="center" wrapText="1"/>
      <protection/>
    </xf>
    <xf numFmtId="49" fontId="7" fillId="0" borderId="10" xfId="0" applyNumberFormat="1" applyFont="1" applyFill="1" applyBorder="1" applyAlignment="1" applyProtection="1">
      <alignment horizontal="center" wrapText="1"/>
      <protection/>
    </xf>
    <xf numFmtId="49" fontId="48" fillId="38" borderId="10" xfId="0" applyNumberFormat="1" applyFont="1" applyFill="1" applyBorder="1" applyAlignment="1" applyProtection="1">
      <alignment horizontal="center" wrapText="1"/>
      <protection/>
    </xf>
    <xf numFmtId="172" fontId="48" fillId="38" borderId="10" xfId="0" applyNumberFormat="1" applyFont="1" applyFill="1" applyBorder="1" applyAlignment="1">
      <alignment/>
    </xf>
    <xf numFmtId="172" fontId="49" fillId="38" borderId="10" xfId="0" applyNumberFormat="1" applyFont="1" applyFill="1" applyBorder="1" applyAlignment="1">
      <alignment/>
    </xf>
    <xf numFmtId="172" fontId="42" fillId="0" borderId="10" xfId="42" applyNumberFormat="1" applyFont="1" applyFill="1" applyBorder="1" applyAlignment="1">
      <alignment/>
    </xf>
    <xf numFmtId="172" fontId="48" fillId="0" borderId="11" xfId="42" applyNumberFormat="1" applyFont="1" applyFill="1" applyBorder="1" applyAlignment="1">
      <alignment/>
    </xf>
    <xf numFmtId="172" fontId="48" fillId="0" borderId="10" xfId="0" applyNumberFormat="1" applyFont="1" applyFill="1" applyBorder="1" applyAlignment="1">
      <alignment/>
    </xf>
    <xf numFmtId="172" fontId="42" fillId="0" borderId="11" xfId="42" applyNumberFormat="1" applyFont="1" applyFill="1" applyBorder="1" applyAlignment="1">
      <alignment/>
    </xf>
    <xf numFmtId="172" fontId="48" fillId="0" borderId="0" xfId="0" applyNumberFormat="1" applyFont="1" applyFill="1" applyAlignment="1">
      <alignment/>
    </xf>
    <xf numFmtId="0" fontId="48" fillId="0" borderId="0" xfId="0" applyFont="1" applyFill="1" applyAlignment="1">
      <alignment/>
    </xf>
    <xf numFmtId="0" fontId="48" fillId="38" borderId="0" xfId="0" applyFont="1" applyFill="1" applyAlignment="1">
      <alignment/>
    </xf>
    <xf numFmtId="49" fontId="40" fillId="38" borderId="10" xfId="0" applyNumberFormat="1" applyFont="1" applyFill="1" applyBorder="1" applyAlignment="1" applyProtection="1">
      <alignment horizontal="center" wrapText="1"/>
      <protection/>
    </xf>
    <xf numFmtId="172" fontId="46" fillId="0" borderId="10" xfId="0" applyNumberFormat="1" applyFont="1" applyFill="1" applyBorder="1" applyAlignment="1">
      <alignment/>
    </xf>
    <xf numFmtId="172" fontId="41" fillId="0" borderId="10" xfId="42" applyNumberFormat="1" applyFont="1" applyFill="1" applyBorder="1" applyAlignment="1">
      <alignment/>
    </xf>
    <xf numFmtId="172" fontId="41" fillId="0" borderId="10" xfId="0" applyNumberFormat="1" applyFont="1" applyFill="1" applyBorder="1" applyAlignment="1">
      <alignment/>
    </xf>
    <xf numFmtId="49" fontId="20" fillId="33" borderId="10" xfId="0" applyNumberFormat="1" applyFont="1" applyFill="1" applyBorder="1" applyAlignment="1" applyProtection="1">
      <alignment horizontal="left" wrapText="1"/>
      <protection/>
    </xf>
    <xf numFmtId="172" fontId="46" fillId="34" borderId="10" xfId="42" applyNumberFormat="1" applyFont="1" applyFill="1" applyBorder="1" applyAlignment="1">
      <alignment/>
    </xf>
    <xf numFmtId="172" fontId="74" fillId="34" borderId="10" xfId="42" applyNumberFormat="1" applyFont="1" applyFill="1" applyBorder="1" applyAlignment="1">
      <alignment/>
    </xf>
    <xf numFmtId="172" fontId="46" fillId="0" borderId="10" xfId="42" applyNumberFormat="1" applyFont="1" applyBorder="1" applyAlignment="1">
      <alignment/>
    </xf>
    <xf numFmtId="172" fontId="46" fillId="0" borderId="0" xfId="0" applyNumberFormat="1" applyFont="1" applyFill="1" applyAlignment="1">
      <alignment/>
    </xf>
    <xf numFmtId="172" fontId="41" fillId="0" borderId="0" xfId="0" applyNumberFormat="1" applyFont="1" applyFill="1" applyAlignment="1">
      <alignment/>
    </xf>
    <xf numFmtId="49" fontId="20" fillId="33" borderId="0" xfId="0" applyNumberFormat="1" applyFont="1" applyFill="1" applyAlignment="1" applyProtection="1">
      <alignment horizontal="left"/>
      <protection locked="0"/>
    </xf>
    <xf numFmtId="49" fontId="48" fillId="38" borderId="10" xfId="0" applyNumberFormat="1" applyFont="1" applyFill="1" applyBorder="1" applyAlignment="1" applyProtection="1">
      <alignment horizontal="center"/>
      <protection/>
    </xf>
    <xf numFmtId="0" fontId="46" fillId="0" borderId="0" xfId="0" applyFont="1" applyFill="1" applyAlignment="1">
      <alignment/>
    </xf>
    <xf numFmtId="0" fontId="46" fillId="38" borderId="0" xfId="0" applyFont="1" applyFill="1" applyAlignment="1">
      <alignment/>
    </xf>
    <xf numFmtId="49" fontId="20" fillId="38" borderId="10" xfId="0" applyNumberFormat="1" applyFont="1" applyFill="1" applyBorder="1" applyAlignment="1" applyProtection="1">
      <alignment horizontal="center"/>
      <protection/>
    </xf>
    <xf numFmtId="172" fontId="46" fillId="34" borderId="10" xfId="42" applyNumberFormat="1" applyFont="1" applyFill="1" applyBorder="1" applyAlignment="1">
      <alignment/>
    </xf>
    <xf numFmtId="172" fontId="46" fillId="38" borderId="10" xfId="42" applyNumberFormat="1" applyFont="1" applyFill="1" applyBorder="1" applyAlignment="1">
      <alignment/>
    </xf>
    <xf numFmtId="172" fontId="11" fillId="0" borderId="10" xfId="42" applyNumberFormat="1" applyFont="1" applyBorder="1" applyAlignment="1">
      <alignment/>
    </xf>
    <xf numFmtId="172" fontId="46" fillId="0" borderId="0" xfId="42" applyNumberFormat="1" applyFont="1" applyFill="1" applyAlignment="1">
      <alignment/>
    </xf>
    <xf numFmtId="49" fontId="11" fillId="33" borderId="10" xfId="0" applyNumberFormat="1" applyFont="1" applyFill="1" applyBorder="1" applyAlignment="1" applyProtection="1">
      <alignment/>
      <protection locked="0"/>
    </xf>
    <xf numFmtId="172" fontId="46" fillId="34" borderId="10" xfId="42" applyNumberFormat="1" applyFont="1" applyFill="1" applyBorder="1" applyAlignment="1" applyProtection="1">
      <alignment horizontal="center"/>
      <protection locked="0"/>
    </xf>
    <xf numFmtId="172" fontId="46" fillId="34" borderId="19" xfId="42" applyNumberFormat="1" applyFont="1" applyFill="1" applyBorder="1" applyAlignment="1" applyProtection="1">
      <alignment wrapText="1"/>
      <protection locked="0"/>
    </xf>
    <xf numFmtId="0" fontId="7" fillId="0" borderId="10" xfId="0" applyFont="1" applyBorder="1" applyAlignment="1">
      <alignment/>
    </xf>
    <xf numFmtId="172" fontId="46" fillId="33" borderId="10" xfId="42" applyNumberFormat="1" applyFont="1" applyFill="1" applyBorder="1" applyAlignment="1">
      <alignment/>
    </xf>
    <xf numFmtId="49" fontId="20" fillId="33" borderId="10" xfId="0" applyNumberFormat="1" applyFont="1" applyFill="1" applyBorder="1" applyAlignment="1" applyProtection="1">
      <alignment horizontal="center"/>
      <protection/>
    </xf>
    <xf numFmtId="49" fontId="42" fillId="38" borderId="10" xfId="0" applyNumberFormat="1" applyFont="1" applyFill="1" applyBorder="1" applyAlignment="1" applyProtection="1">
      <alignment horizontal="center"/>
      <protection/>
    </xf>
    <xf numFmtId="49" fontId="42" fillId="38" borderId="10" xfId="0" applyNumberFormat="1" applyFont="1" applyFill="1" applyBorder="1" applyAlignment="1" applyProtection="1">
      <alignment horizontal="center" wrapText="1"/>
      <protection/>
    </xf>
    <xf numFmtId="172" fontId="41" fillId="0" borderId="11" xfId="42" applyNumberFormat="1" applyFont="1" applyFill="1" applyBorder="1" applyAlignment="1">
      <alignment/>
    </xf>
    <xf numFmtId="0" fontId="41" fillId="38" borderId="0" xfId="0" applyFont="1" applyFill="1" applyAlignment="1">
      <alignment/>
    </xf>
    <xf numFmtId="0" fontId="46" fillId="0" borderId="0" xfId="0" applyFont="1" applyAlignment="1">
      <alignment/>
    </xf>
    <xf numFmtId="172" fontId="46" fillId="34" borderId="10" xfId="42" applyNumberFormat="1" applyFont="1" applyFill="1" applyBorder="1" applyAlignment="1">
      <alignment horizontal="center"/>
    </xf>
    <xf numFmtId="172" fontId="46" fillId="0" borderId="10" xfId="42" applyNumberFormat="1" applyFont="1" applyBorder="1" applyAlignment="1">
      <alignment horizontal="center"/>
    </xf>
    <xf numFmtId="172" fontId="20" fillId="0" borderId="10" xfId="42" applyNumberFormat="1" applyFont="1" applyFill="1" applyBorder="1" applyAlignment="1">
      <alignment/>
    </xf>
    <xf numFmtId="49" fontId="20" fillId="0" borderId="0" xfId="0" applyNumberFormat="1" applyFont="1" applyFill="1" applyBorder="1" applyAlignment="1" applyProtection="1">
      <alignment/>
      <protection/>
    </xf>
    <xf numFmtId="14" fontId="53" fillId="0" borderId="0" xfId="42" applyNumberFormat="1" applyFont="1" applyFill="1" applyBorder="1" applyAlignment="1" applyProtection="1">
      <alignment horizontal="center" wrapText="1"/>
      <protection/>
    </xf>
    <xf numFmtId="43" fontId="53" fillId="0" borderId="0" xfId="42" applyFont="1" applyFill="1" applyBorder="1" applyAlignment="1" applyProtection="1">
      <alignment horizontal="center" wrapText="1"/>
      <protection/>
    </xf>
    <xf numFmtId="0" fontId="7" fillId="0" borderId="0" xfId="0" applyFont="1" applyFill="1" applyAlignment="1">
      <alignment/>
    </xf>
    <xf numFmtId="172" fontId="42" fillId="0" borderId="0" xfId="42" applyNumberFormat="1" applyFont="1" applyFill="1" applyAlignment="1">
      <alignment/>
    </xf>
    <xf numFmtId="172" fontId="12" fillId="0" borderId="0" xfId="42" applyNumberFormat="1" applyFont="1" applyFill="1" applyAlignment="1">
      <alignment/>
    </xf>
    <xf numFmtId="0" fontId="42" fillId="0" borderId="0" xfId="0" applyFont="1" applyFill="1" applyAlignment="1">
      <alignment/>
    </xf>
    <xf numFmtId="0" fontId="7" fillId="34" borderId="0" xfId="0" applyFont="1" applyFill="1" applyAlignment="1">
      <alignment/>
    </xf>
    <xf numFmtId="0" fontId="7" fillId="0" borderId="0" xfId="0" applyFont="1" applyAlignment="1">
      <alignment/>
    </xf>
    <xf numFmtId="0" fontId="0" fillId="0" borderId="10" xfId="0"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1828800" y="6762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1828800" y="6762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1828800" y="6762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4"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5"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6"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857500" y="10001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6800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6800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31146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31146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31146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7572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7572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4"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5"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6"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0</xdr:row>
      <xdr:rowOff>0</xdr:rowOff>
    </xdr:from>
    <xdr:ext cx="85725" cy="38100"/>
    <xdr:sp fLocksText="0">
      <xdr:nvSpPr>
        <xdr:cNvPr id="1" name="Text Box 1"/>
        <xdr:cNvSpPr txBox="1">
          <a:spLocks noChangeArrowheads="1"/>
        </xdr:cNvSpPr>
      </xdr:nvSpPr>
      <xdr:spPr>
        <a:xfrm>
          <a:off x="2381250" y="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0</xdr:row>
      <xdr:rowOff>0</xdr:rowOff>
    </xdr:from>
    <xdr:ext cx="85725" cy="38100"/>
    <xdr:sp fLocksText="0">
      <xdr:nvSpPr>
        <xdr:cNvPr id="2" name="Text Box 1"/>
        <xdr:cNvSpPr txBox="1">
          <a:spLocks noChangeArrowheads="1"/>
        </xdr:cNvSpPr>
      </xdr:nvSpPr>
      <xdr:spPr>
        <a:xfrm>
          <a:off x="2381250" y="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0</xdr:row>
      <xdr:rowOff>0</xdr:rowOff>
    </xdr:from>
    <xdr:ext cx="85725" cy="38100"/>
    <xdr:sp fLocksText="0">
      <xdr:nvSpPr>
        <xdr:cNvPr id="3" name="Text Box 1"/>
        <xdr:cNvSpPr txBox="1">
          <a:spLocks noChangeArrowheads="1"/>
        </xdr:cNvSpPr>
      </xdr:nvSpPr>
      <xdr:spPr>
        <a:xfrm>
          <a:off x="2381250" y="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0</xdr:row>
      <xdr:rowOff>0</xdr:rowOff>
    </xdr:from>
    <xdr:ext cx="85725" cy="38100"/>
    <xdr:sp fLocksText="0">
      <xdr:nvSpPr>
        <xdr:cNvPr id="4" name="Text Box 1"/>
        <xdr:cNvSpPr txBox="1">
          <a:spLocks noChangeArrowheads="1"/>
        </xdr:cNvSpPr>
      </xdr:nvSpPr>
      <xdr:spPr>
        <a:xfrm>
          <a:off x="2381250" y="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0</xdr:row>
      <xdr:rowOff>0</xdr:rowOff>
    </xdr:from>
    <xdr:ext cx="85725" cy="38100"/>
    <xdr:sp fLocksText="0">
      <xdr:nvSpPr>
        <xdr:cNvPr id="5" name="Text Box 1"/>
        <xdr:cNvSpPr txBox="1">
          <a:spLocks noChangeArrowheads="1"/>
        </xdr:cNvSpPr>
      </xdr:nvSpPr>
      <xdr:spPr>
        <a:xfrm>
          <a:off x="2381250" y="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0</xdr:row>
      <xdr:rowOff>0</xdr:rowOff>
    </xdr:from>
    <xdr:ext cx="85725" cy="38100"/>
    <xdr:sp fLocksText="0">
      <xdr:nvSpPr>
        <xdr:cNvPr id="6" name="Text Box 1"/>
        <xdr:cNvSpPr txBox="1">
          <a:spLocks noChangeArrowheads="1"/>
        </xdr:cNvSpPr>
      </xdr:nvSpPr>
      <xdr:spPr>
        <a:xfrm>
          <a:off x="2381250" y="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4"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5"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6"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192;I%20LI&#7878;U%20C&#7910;A%20%20NGA\N&#259;m%202020\Th&#7889;ng%20k&#234;%20+%20ma%20t&#250;y\Th&#7889;ng%20k&#234;%2006%20m&#7899;i\B&#225;o%20c&#225;o%20th&#244;ng%20t&#432;%20m&#7899;i%20th&#225;ng%208.2020%20(11%20th&#225;ng%202020).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TY%20MAY%20TINH%20S88\Desktop\27.02.2021%20thang%202.2021\25.02.2021%20thang%202.2021\B&#225;o%20c&#225;o%20th&#244;ng%20t&#432;%20m&#7899;i%20th&#225;ng%2002.2021(%2005%20th&#225;ng%202021).x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GOC\Google%20Drive\Ph&#242;ng%20Nghi&#7879;p%20v&#7909;\B&#225;o%20c&#225;o\Th&#7889;ng%20k&#234;%20th&#225;ng\Th&#7889;ng%20k&#234;%20TT%2006%20m&#7899;i\B&#225;o%20c&#225;o%20th&#244;ng%20t&#432;%20m&#7899;i%20th&#225;ng%2007.2021(%2010th&#225;ng%202021)%20.xl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NGOC\Google%20Drive\Ph&#242;ng%20Nghi&#7879;p%20v&#7909;\B&#225;o%20c&#225;o\Th&#7889;ng%20k&#234;%20th&#225;ng\&#193;n%20Ch&#432;a%20&#272;K%202021\T%207.2021\Danh%20s&#225;ch%20ng&#432;&#7901;i%20ch&#432;a%20c&#243;%20&#273;i&#7873;u%20ki&#7879;n%20thi%20h&#224;nh%20&#225;n%2010%20th&#225;ng.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NGOC\Google%20Drive\Ph&#242;ng%20Nghi&#7879;p%20v&#7909;\B&#225;o%20c&#225;o\Th&#7889;ng%20k&#234;%20th&#225;ng\Th&#7889;ng%20k&#234;%20TT%2006%20m&#7899;i\B&#225;o%20c&#225;o%20th&#244;ng%20t&#432;%20m&#7899;i%20th&#225;ng%2008.2021(%2011%20th&#225;ng%202021)%20.xl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NGOC\Google%20Drive\Ph&#242;ng%20Nghi&#7879;p%20v&#7909;\B&#225;o%20c&#225;o\Th&#7889;ng%20k&#234;%20th&#225;ng\&#193;n%20Ch&#432;a%20&#272;K%202021\T%208.2021\Danh%20s&#225;ch%20CC&#272;K%20thi%20h&#224;nh%20&#225;n%2011%20th&#225;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ông tin"/>
      <sheetName val="01"/>
      <sheetName val="PT01"/>
      <sheetName val="02"/>
      <sheetName val="PT02"/>
      <sheetName val="03"/>
      <sheetName val="04"/>
      <sheetName val="05"/>
      <sheetName val="06"/>
      <sheetName val="07"/>
      <sheetName val="08"/>
      <sheetName val="09"/>
      <sheetName val="10"/>
      <sheetName val="11"/>
      <sheetName val="12"/>
      <sheetName val="Phụ lục CĐK"/>
      <sheetName val="Viếc"/>
      <sheetName val="tiền"/>
      <sheetName val="Việc + tiền NSNN"/>
      <sheetName val="Sheet1"/>
    </sheetNames>
    <sheetDataSet>
      <sheetData sheetId="1">
        <row r="13">
          <cell r="P13">
            <v>1</v>
          </cell>
          <cell r="Q13">
            <v>277</v>
          </cell>
        </row>
        <row r="27">
          <cell r="P27">
            <v>2</v>
          </cell>
          <cell r="Q27">
            <v>152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ông tin"/>
      <sheetName val="01"/>
      <sheetName val="PT01"/>
      <sheetName val="02"/>
      <sheetName val="PT02"/>
      <sheetName val="03"/>
      <sheetName val="04"/>
      <sheetName val="05"/>
      <sheetName val="06"/>
      <sheetName val="07"/>
      <sheetName val="08"/>
      <sheetName val="09"/>
      <sheetName val="10"/>
      <sheetName val="11"/>
      <sheetName val="12"/>
      <sheetName val="Phụ lục CĐK"/>
      <sheetName val="Viếc"/>
      <sheetName val="tiền"/>
      <sheetName val="Việc + tiền NSNN"/>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hông tin"/>
      <sheetName val="01"/>
      <sheetName val="PT01"/>
      <sheetName val="02"/>
      <sheetName val="PT02"/>
      <sheetName val="03"/>
      <sheetName val="04"/>
      <sheetName val="05"/>
      <sheetName val="06"/>
      <sheetName val="07"/>
      <sheetName val="08"/>
      <sheetName val="09"/>
      <sheetName val="10"/>
      <sheetName val="11"/>
      <sheetName val="12"/>
      <sheetName val="Phụ lục CĐK"/>
      <sheetName val="Viếc"/>
      <sheetName val="tiền"/>
      <sheetName val="Việc + tiền NSNN"/>
      <sheetName val="Sheet1"/>
    </sheetNames>
    <sheetDataSet>
      <sheetData sheetId="0">
        <row r="2">
          <cell r="C2" t="str">
            <v>Đơn vị  báo cáo: CỤC THADS TỈNH SƠN LA
Đơn vị nhận báo cáo: TỔNG CỤC THADS</v>
          </cell>
        </row>
        <row r="3">
          <cell r="C3" t="str">
            <v>Lò Anh Vĩnh</v>
          </cell>
        </row>
        <row r="5">
          <cell r="C5" t="str">
            <v>PHÓ  CỤC TRƯỞNG</v>
          </cell>
        </row>
        <row r="6">
          <cell r="C6" t="str">
            <v>Nguyễn Thị Ngọc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S Án chưa ĐK 29.4.202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hông tin"/>
      <sheetName val="01"/>
      <sheetName val="PT01"/>
      <sheetName val="02"/>
      <sheetName val="PT02"/>
      <sheetName val="03"/>
      <sheetName val="04"/>
      <sheetName val="05"/>
      <sheetName val="06"/>
      <sheetName val="07"/>
      <sheetName val="08"/>
      <sheetName val="09"/>
      <sheetName val="10"/>
      <sheetName val="11"/>
      <sheetName val="12"/>
      <sheetName val="Phụ lục CĐK"/>
      <sheetName val="Viếc"/>
      <sheetName val="tiền"/>
      <sheetName val="Việc + tiền NSNN"/>
      <sheetName val="Sheet1"/>
    </sheetNames>
    <sheetDataSet>
      <sheetData sheetId="0">
        <row r="2">
          <cell r="C2" t="str">
            <v>Đơn vị  báo cáo: CỤC THADS TỈNH SƠN LA
Đơn vị nhận báo cáo: TỔNG CỤC THADS</v>
          </cell>
        </row>
        <row r="3">
          <cell r="C3" t="str">
            <v>Lò Anh Vĩnh</v>
          </cell>
        </row>
        <row r="5">
          <cell r="C5" t="str">
            <v>PHÓ  CỤC TRƯỞNG</v>
          </cell>
        </row>
        <row r="6">
          <cell r="C6" t="str">
            <v>Nguyễn Thị Ngọc</v>
          </cell>
        </row>
        <row r="8">
          <cell r="C8" t="str">
            <v>11 tháng/năm 2021</v>
          </cell>
        </row>
      </sheetData>
      <sheetData sheetId="2">
        <row r="76">
          <cell r="C76">
            <v>10</v>
          </cell>
        </row>
        <row r="113">
          <cell r="C113">
            <v>64</v>
          </cell>
        </row>
        <row r="150">
          <cell r="C150">
            <v>32</v>
          </cell>
        </row>
        <row r="187">
          <cell r="C187">
            <v>32</v>
          </cell>
        </row>
        <row r="224">
          <cell r="C224">
            <v>105</v>
          </cell>
        </row>
        <row r="261">
          <cell r="C261">
            <v>22</v>
          </cell>
        </row>
        <row r="298">
          <cell r="C298">
            <v>26</v>
          </cell>
        </row>
        <row r="335">
          <cell r="C335">
            <v>3</v>
          </cell>
        </row>
        <row r="372">
          <cell r="C372">
            <v>40</v>
          </cell>
        </row>
        <row r="409">
          <cell r="C409">
            <v>4</v>
          </cell>
        </row>
        <row r="446">
          <cell r="C446">
            <v>89</v>
          </cell>
        </row>
        <row r="483">
          <cell r="C483">
            <v>11</v>
          </cell>
        </row>
        <row r="520">
          <cell r="C520">
            <v>40</v>
          </cell>
        </row>
      </sheetData>
      <sheetData sheetId="3">
        <row r="91">
          <cell r="D91">
            <v>15798541</v>
          </cell>
        </row>
      </sheetData>
      <sheetData sheetId="4">
        <row r="76">
          <cell r="C76">
            <v>663516</v>
          </cell>
        </row>
        <row r="113">
          <cell r="C113">
            <v>4415135</v>
          </cell>
        </row>
        <row r="150">
          <cell r="C150">
            <v>2732795</v>
          </cell>
        </row>
        <row r="189">
          <cell r="C189">
            <v>1706975</v>
          </cell>
        </row>
        <row r="226">
          <cell r="C226">
            <v>19958341</v>
          </cell>
        </row>
        <row r="264">
          <cell r="C264">
            <v>5241392</v>
          </cell>
        </row>
        <row r="303">
          <cell r="C303">
            <v>2739938</v>
          </cell>
        </row>
        <row r="341">
          <cell r="C341">
            <v>264356</v>
          </cell>
        </row>
        <row r="379">
          <cell r="C379">
            <v>1347299</v>
          </cell>
        </row>
        <row r="417">
          <cell r="C417">
            <v>91487</v>
          </cell>
        </row>
        <row r="456">
          <cell r="C456">
            <v>2920229</v>
          </cell>
        </row>
        <row r="495">
          <cell r="C495">
            <v>367097</v>
          </cell>
        </row>
        <row r="532">
          <cell r="C532">
            <v>1385359</v>
          </cell>
        </row>
      </sheetData>
      <sheetData sheetId="6">
        <row r="45">
          <cell r="E45">
            <v>108</v>
          </cell>
        </row>
        <row r="64">
          <cell r="E64">
            <v>41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S Án chưa ĐK 29.4.2021"/>
      <sheetName val="Sheet2"/>
      <sheetName val="Sheet3"/>
    </sheetNames>
    <sheetDataSet>
      <sheetData sheetId="0">
        <row r="15">
          <cell r="B15">
            <v>907</v>
          </cell>
          <cell r="G15">
            <v>110683952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9"/>
  <sheetViews>
    <sheetView view="pageBreakPreview" zoomScale="130" zoomScaleSheetLayoutView="130" zoomScalePageLayoutView="0" workbookViewId="0" topLeftCell="A1">
      <selection activeCell="A9" sqref="A9:C9"/>
    </sheetView>
  </sheetViews>
  <sheetFormatPr defaultColWidth="9.00390625" defaultRowHeight="15.75"/>
  <cols>
    <col min="1" max="1" width="8.875" style="0" customWidth="1"/>
    <col min="2" max="2" width="19.00390625" style="0" customWidth="1"/>
    <col min="3" max="3" width="51.50390625" style="0" customWidth="1"/>
    <col min="4" max="4" width="23.375" style="0" customWidth="1"/>
    <col min="5" max="5" width="20.25390625" style="0" customWidth="1"/>
  </cols>
  <sheetData>
    <row r="1" spans="1:3" ht="38.25" customHeight="1">
      <c r="A1" s="537" t="s">
        <v>286</v>
      </c>
      <c r="B1" s="537"/>
      <c r="C1" s="209" t="s">
        <v>287</v>
      </c>
    </row>
    <row r="2" spans="1:3" ht="48.75" customHeight="1">
      <c r="A2" s="538" t="s">
        <v>295</v>
      </c>
      <c r="B2" s="538"/>
      <c r="C2" s="1016" t="s">
        <v>475</v>
      </c>
    </row>
    <row r="3" spans="1:3" ht="15.75">
      <c r="A3" s="535" t="s">
        <v>290</v>
      </c>
      <c r="B3" s="198" t="s">
        <v>292</v>
      </c>
      <c r="C3" s="199" t="s">
        <v>328</v>
      </c>
    </row>
    <row r="4" spans="1:3" ht="15.75">
      <c r="A4" s="535"/>
      <c r="B4" s="198" t="s">
        <v>291</v>
      </c>
      <c r="C4" s="199" t="s">
        <v>474</v>
      </c>
    </row>
    <row r="5" spans="1:3" ht="15.75">
      <c r="A5" s="535"/>
      <c r="B5" s="198" t="s">
        <v>289</v>
      </c>
      <c r="C5" s="199" t="s">
        <v>410</v>
      </c>
    </row>
    <row r="6" spans="1:3" ht="15.75">
      <c r="A6" s="536" t="s">
        <v>288</v>
      </c>
      <c r="B6" s="198" t="s">
        <v>293</v>
      </c>
      <c r="C6" s="199" t="s">
        <v>462</v>
      </c>
    </row>
    <row r="7" spans="1:3" ht="15.75">
      <c r="A7" s="536"/>
      <c r="B7" s="198" t="s">
        <v>291</v>
      </c>
      <c r="C7" s="199" t="s">
        <v>474</v>
      </c>
    </row>
    <row r="8" spans="1:3" ht="21.75" customHeight="1">
      <c r="A8" s="539" t="s">
        <v>294</v>
      </c>
      <c r="B8" s="539"/>
      <c r="C8" s="199" t="s">
        <v>473</v>
      </c>
    </row>
    <row r="9" spans="1:3" ht="36" customHeight="1">
      <c r="A9" s="534" t="s">
        <v>300</v>
      </c>
      <c r="B9" s="534"/>
      <c r="C9" s="534"/>
    </row>
  </sheetData>
  <sheetProtection/>
  <mergeCells count="6">
    <mergeCell ref="A9:C9"/>
    <mergeCell ref="A3:A5"/>
    <mergeCell ref="A6:A7"/>
    <mergeCell ref="A1:B1"/>
    <mergeCell ref="A2:B2"/>
    <mergeCell ref="A8:B8"/>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92D050"/>
  </sheetPr>
  <dimension ref="A1:V23"/>
  <sheetViews>
    <sheetView view="pageBreakPreview" zoomScaleSheetLayoutView="100" zoomScalePageLayoutView="0" workbookViewId="0" topLeftCell="A7">
      <selection activeCell="A9" sqref="A9:U22"/>
    </sheetView>
  </sheetViews>
  <sheetFormatPr defaultColWidth="9.00390625" defaultRowHeight="15.75"/>
  <cols>
    <col min="1" max="1" width="3.50390625" style="62" customWidth="1"/>
    <col min="2" max="2" width="15.50390625" style="62" customWidth="1"/>
    <col min="3" max="3" width="7.625" style="62" customWidth="1"/>
    <col min="4" max="4" width="5.375" style="62" customWidth="1"/>
    <col min="5" max="5" width="9.00390625" style="62" customWidth="1"/>
    <col min="6" max="6" width="5.625" style="62" customWidth="1"/>
    <col min="7" max="7" width="6.00390625" style="62" customWidth="1"/>
    <col min="8" max="9" width="5.50390625" style="62" customWidth="1"/>
    <col min="10" max="11" width="6.125" style="62" customWidth="1"/>
    <col min="12" max="12" width="6.875" style="62" customWidth="1"/>
    <col min="13" max="13" width="7.25390625" style="81" customWidth="1"/>
    <col min="14" max="15" width="6.25390625" style="81" customWidth="1"/>
    <col min="16" max="16" width="5.25390625" style="81" customWidth="1"/>
    <col min="17" max="17" width="6.625" style="81" customWidth="1"/>
    <col min="18" max="18" width="7.00390625" style="81" customWidth="1"/>
    <col min="19" max="19" width="6.50390625" style="81" customWidth="1"/>
    <col min="20" max="20" width="5.875" style="81" customWidth="1"/>
    <col min="21" max="21" width="6.50390625" style="81" customWidth="1"/>
    <col min="22" max="16384" width="9.00390625" style="62" customWidth="1"/>
  </cols>
  <sheetData>
    <row r="1" spans="1:22" ht="64.5" customHeight="1">
      <c r="A1" s="676" t="s">
        <v>153</v>
      </c>
      <c r="B1" s="676"/>
      <c r="C1" s="676"/>
      <c r="D1" s="676"/>
      <c r="E1" s="676"/>
      <c r="F1" s="688" t="s">
        <v>126</v>
      </c>
      <c r="G1" s="688"/>
      <c r="H1" s="688"/>
      <c r="I1" s="688"/>
      <c r="J1" s="688"/>
      <c r="K1" s="688"/>
      <c r="L1" s="688"/>
      <c r="M1" s="688"/>
      <c r="N1" s="688"/>
      <c r="O1" s="688"/>
      <c r="P1" s="688"/>
      <c r="Q1" s="684" t="s">
        <v>150</v>
      </c>
      <c r="R1" s="684"/>
      <c r="S1" s="684"/>
      <c r="T1" s="684"/>
      <c r="U1" s="684"/>
      <c r="V1" s="64"/>
    </row>
    <row r="2" spans="1:22" s="71" customFormat="1" ht="18" customHeight="1">
      <c r="A2" s="65"/>
      <c r="B2" s="66"/>
      <c r="C2" s="66"/>
      <c r="D2" s="66"/>
      <c r="E2" s="62"/>
      <c r="F2" s="62"/>
      <c r="G2" s="62"/>
      <c r="H2" s="62"/>
      <c r="I2" s="62"/>
      <c r="J2" s="67"/>
      <c r="K2" s="67"/>
      <c r="L2" s="68">
        <f>COUNTBLANK(E9:U22)</f>
        <v>238</v>
      </c>
      <c r="M2" s="69">
        <f>COUNTA(E11:U11)</f>
        <v>0</v>
      </c>
      <c r="N2" s="69">
        <f>L2+M2</f>
        <v>238</v>
      </c>
      <c r="O2" s="69"/>
      <c r="P2" s="70"/>
      <c r="Q2" s="70"/>
      <c r="R2" s="669" t="s">
        <v>120</v>
      </c>
      <c r="S2" s="669"/>
      <c r="T2" s="669"/>
      <c r="U2" s="669"/>
      <c r="V2" s="62"/>
    </row>
    <row r="3" spans="1:22" s="72" customFormat="1" ht="15.75" customHeight="1">
      <c r="A3" s="674" t="s">
        <v>21</v>
      </c>
      <c r="B3" s="674"/>
      <c r="C3" s="691" t="s">
        <v>132</v>
      </c>
      <c r="D3" s="675" t="s">
        <v>134</v>
      </c>
      <c r="E3" s="686" t="s">
        <v>75</v>
      </c>
      <c r="F3" s="687"/>
      <c r="G3" s="680" t="s">
        <v>36</v>
      </c>
      <c r="H3" s="680" t="s">
        <v>82</v>
      </c>
      <c r="I3" s="694" t="s">
        <v>37</v>
      </c>
      <c r="J3" s="695"/>
      <c r="K3" s="695"/>
      <c r="L3" s="695"/>
      <c r="M3" s="695"/>
      <c r="N3" s="695"/>
      <c r="O3" s="695"/>
      <c r="P3" s="695"/>
      <c r="Q3" s="695"/>
      <c r="R3" s="695"/>
      <c r="S3" s="695"/>
      <c r="T3" s="685" t="s">
        <v>103</v>
      </c>
      <c r="U3" s="675" t="s">
        <v>108</v>
      </c>
      <c r="V3" s="71"/>
    </row>
    <row r="4" spans="1:22" s="71" customFormat="1" ht="15.75" customHeight="1">
      <c r="A4" s="674"/>
      <c r="B4" s="674"/>
      <c r="C4" s="692"/>
      <c r="D4" s="675"/>
      <c r="E4" s="677" t="s">
        <v>137</v>
      </c>
      <c r="F4" s="677" t="s">
        <v>62</v>
      </c>
      <c r="G4" s="680"/>
      <c r="H4" s="680"/>
      <c r="I4" s="680" t="s">
        <v>37</v>
      </c>
      <c r="J4" s="675" t="s">
        <v>38</v>
      </c>
      <c r="K4" s="675"/>
      <c r="L4" s="675"/>
      <c r="M4" s="675"/>
      <c r="N4" s="675"/>
      <c r="O4" s="675"/>
      <c r="P4" s="675"/>
      <c r="Q4" s="670" t="s">
        <v>139</v>
      </c>
      <c r="R4" s="670" t="s">
        <v>148</v>
      </c>
      <c r="S4" s="670" t="s">
        <v>81</v>
      </c>
      <c r="T4" s="685"/>
      <c r="U4" s="675"/>
      <c r="V4" s="72"/>
    </row>
    <row r="5" spans="1:21" s="71" customFormat="1" ht="18" customHeight="1">
      <c r="A5" s="674"/>
      <c r="B5" s="674"/>
      <c r="C5" s="692"/>
      <c r="D5" s="675"/>
      <c r="E5" s="678"/>
      <c r="F5" s="678"/>
      <c r="G5" s="680"/>
      <c r="H5" s="680"/>
      <c r="I5" s="680"/>
      <c r="J5" s="680" t="s">
        <v>61</v>
      </c>
      <c r="K5" s="681" t="s">
        <v>4</v>
      </c>
      <c r="L5" s="682"/>
      <c r="M5" s="682"/>
      <c r="N5" s="682"/>
      <c r="O5" s="682"/>
      <c r="P5" s="683"/>
      <c r="Q5" s="671"/>
      <c r="R5" s="671"/>
      <c r="S5" s="671"/>
      <c r="T5" s="685"/>
      <c r="U5" s="675"/>
    </row>
    <row r="6" spans="1:21" s="71" customFormat="1" ht="18.75" customHeight="1">
      <c r="A6" s="674"/>
      <c r="B6" s="674"/>
      <c r="C6" s="692"/>
      <c r="D6" s="675"/>
      <c r="E6" s="678"/>
      <c r="F6" s="678"/>
      <c r="G6" s="680"/>
      <c r="H6" s="680"/>
      <c r="I6" s="680"/>
      <c r="J6" s="680"/>
      <c r="K6" s="670" t="s">
        <v>96</v>
      </c>
      <c r="L6" s="681" t="s">
        <v>4</v>
      </c>
      <c r="M6" s="683"/>
      <c r="N6" s="670" t="s">
        <v>42</v>
      </c>
      <c r="O6" s="670" t="s">
        <v>147</v>
      </c>
      <c r="P6" s="670" t="s">
        <v>46</v>
      </c>
      <c r="Q6" s="671"/>
      <c r="R6" s="671"/>
      <c r="S6" s="671"/>
      <c r="T6" s="685"/>
      <c r="U6" s="675"/>
    </row>
    <row r="7" spans="1:22" ht="36">
      <c r="A7" s="674"/>
      <c r="B7" s="674"/>
      <c r="C7" s="693"/>
      <c r="D7" s="675"/>
      <c r="E7" s="679"/>
      <c r="F7" s="679"/>
      <c r="G7" s="680"/>
      <c r="H7" s="680"/>
      <c r="I7" s="680"/>
      <c r="J7" s="680"/>
      <c r="K7" s="672"/>
      <c r="L7" s="63" t="s">
        <v>39</v>
      </c>
      <c r="M7" s="63" t="s">
        <v>97</v>
      </c>
      <c r="N7" s="672"/>
      <c r="O7" s="672"/>
      <c r="P7" s="672"/>
      <c r="Q7" s="672"/>
      <c r="R7" s="672"/>
      <c r="S7" s="672"/>
      <c r="T7" s="685"/>
      <c r="U7" s="675"/>
      <c r="V7" s="71"/>
    </row>
    <row r="8" spans="1:21" ht="15.75">
      <c r="A8" s="673" t="s">
        <v>3</v>
      </c>
      <c r="B8" s="673"/>
      <c r="C8" s="73" t="s">
        <v>13</v>
      </c>
      <c r="D8" s="73" t="s">
        <v>14</v>
      </c>
      <c r="E8" s="73" t="s">
        <v>19</v>
      </c>
      <c r="F8" s="73" t="s">
        <v>22</v>
      </c>
      <c r="G8" s="73" t="s">
        <v>23</v>
      </c>
      <c r="H8" s="73" t="s">
        <v>24</v>
      </c>
      <c r="I8" s="73" t="s">
        <v>25</v>
      </c>
      <c r="J8" s="73" t="s">
        <v>26</v>
      </c>
      <c r="K8" s="73" t="s">
        <v>27</v>
      </c>
      <c r="L8" s="73" t="s">
        <v>29</v>
      </c>
      <c r="M8" s="73" t="s">
        <v>30</v>
      </c>
      <c r="N8" s="73" t="s">
        <v>104</v>
      </c>
      <c r="O8" s="73" t="s">
        <v>101</v>
      </c>
      <c r="P8" s="73" t="s">
        <v>105</v>
      </c>
      <c r="Q8" s="73" t="s">
        <v>106</v>
      </c>
      <c r="R8" s="73" t="s">
        <v>107</v>
      </c>
      <c r="S8" s="73" t="s">
        <v>118</v>
      </c>
      <c r="T8" s="73" t="s">
        <v>131</v>
      </c>
      <c r="U8" s="73" t="s">
        <v>133</v>
      </c>
    </row>
    <row r="9" spans="1:21" ht="15.75">
      <c r="A9" s="673" t="s">
        <v>10</v>
      </c>
      <c r="B9" s="673"/>
      <c r="C9" s="74"/>
      <c r="D9" s="74"/>
      <c r="E9" s="74"/>
      <c r="F9" s="74"/>
      <c r="G9" s="74"/>
      <c r="H9" s="74"/>
      <c r="I9" s="74"/>
      <c r="J9" s="74"/>
      <c r="K9" s="74"/>
      <c r="L9" s="74"/>
      <c r="M9" s="74"/>
      <c r="N9" s="74"/>
      <c r="O9" s="74"/>
      <c r="P9" s="75"/>
      <c r="Q9" s="75"/>
      <c r="R9" s="75"/>
      <c r="S9" s="75"/>
      <c r="T9" s="74"/>
      <c r="U9" s="74"/>
    </row>
    <row r="10" spans="1:21" ht="15.75">
      <c r="A10" s="76" t="s">
        <v>0</v>
      </c>
      <c r="B10" s="77" t="s">
        <v>28</v>
      </c>
      <c r="C10" s="74"/>
      <c r="D10" s="74"/>
      <c r="E10" s="74"/>
      <c r="F10" s="74"/>
      <c r="G10" s="74"/>
      <c r="H10" s="74"/>
      <c r="I10" s="74"/>
      <c r="J10" s="74"/>
      <c r="K10" s="74"/>
      <c r="L10" s="74"/>
      <c r="M10" s="74"/>
      <c r="N10" s="74"/>
      <c r="O10" s="74"/>
      <c r="P10" s="75"/>
      <c r="Q10" s="75"/>
      <c r="R10" s="75"/>
      <c r="S10" s="75"/>
      <c r="T10" s="74"/>
      <c r="U10" s="74"/>
    </row>
    <row r="11" spans="1:21" ht="15.75">
      <c r="A11" s="78" t="s">
        <v>13</v>
      </c>
      <c r="B11" s="79" t="s">
        <v>6</v>
      </c>
      <c r="C11" s="74"/>
      <c r="D11" s="74"/>
      <c r="E11" s="74"/>
      <c r="F11" s="74"/>
      <c r="G11" s="74"/>
      <c r="H11" s="74"/>
      <c r="I11" s="74"/>
      <c r="J11" s="74"/>
      <c r="K11" s="74"/>
      <c r="L11" s="74"/>
      <c r="M11" s="74"/>
      <c r="N11" s="74"/>
      <c r="O11" s="74"/>
      <c r="P11" s="74"/>
      <c r="Q11" s="74"/>
      <c r="R11" s="74"/>
      <c r="S11" s="74"/>
      <c r="T11" s="74"/>
      <c r="U11" s="74"/>
    </row>
    <row r="12" spans="1:21" ht="15.75">
      <c r="A12" s="78" t="s">
        <v>14</v>
      </c>
      <c r="B12" s="79" t="s">
        <v>6</v>
      </c>
      <c r="C12" s="74"/>
      <c r="D12" s="74"/>
      <c r="E12" s="74"/>
      <c r="F12" s="74"/>
      <c r="G12" s="74"/>
      <c r="H12" s="74"/>
      <c r="I12" s="74"/>
      <c r="J12" s="74"/>
      <c r="K12" s="74"/>
      <c r="L12" s="74"/>
      <c r="M12" s="74"/>
      <c r="N12" s="74"/>
      <c r="O12" s="74"/>
      <c r="P12" s="75"/>
      <c r="Q12" s="75"/>
      <c r="R12" s="75"/>
      <c r="S12" s="75"/>
      <c r="T12" s="74"/>
      <c r="U12" s="74"/>
    </row>
    <row r="13" spans="1:21" ht="15.75">
      <c r="A13" s="78" t="s">
        <v>9</v>
      </c>
      <c r="B13" s="79" t="s">
        <v>11</v>
      </c>
      <c r="C13" s="74"/>
      <c r="D13" s="74"/>
      <c r="E13" s="74"/>
      <c r="F13" s="74"/>
      <c r="G13" s="74"/>
      <c r="H13" s="74"/>
      <c r="I13" s="74"/>
      <c r="J13" s="74"/>
      <c r="K13" s="74"/>
      <c r="L13" s="74"/>
      <c r="M13" s="74"/>
      <c r="N13" s="74"/>
      <c r="O13" s="74"/>
      <c r="P13" s="75"/>
      <c r="Q13" s="75"/>
      <c r="R13" s="75"/>
      <c r="S13" s="75"/>
      <c r="T13" s="74"/>
      <c r="U13" s="74"/>
    </row>
    <row r="14" spans="1:21" ht="15.75">
      <c r="A14" s="76" t="s">
        <v>1</v>
      </c>
      <c r="B14" s="77" t="s">
        <v>8</v>
      </c>
      <c r="C14" s="74"/>
      <c r="D14" s="74"/>
      <c r="E14" s="74"/>
      <c r="F14" s="74"/>
      <c r="G14" s="74"/>
      <c r="H14" s="74"/>
      <c r="I14" s="74"/>
      <c r="J14" s="74"/>
      <c r="K14" s="74"/>
      <c r="L14" s="74"/>
      <c r="M14" s="74"/>
      <c r="N14" s="74"/>
      <c r="O14" s="74"/>
      <c r="P14" s="75"/>
      <c r="Q14" s="75"/>
      <c r="R14" s="75"/>
      <c r="S14" s="75"/>
      <c r="T14" s="74"/>
      <c r="U14" s="74"/>
    </row>
    <row r="15" spans="1:21" ht="15.75">
      <c r="A15" s="76" t="s">
        <v>13</v>
      </c>
      <c r="B15" s="77" t="s">
        <v>5</v>
      </c>
      <c r="C15" s="74"/>
      <c r="D15" s="74"/>
      <c r="E15" s="74"/>
      <c r="F15" s="74"/>
      <c r="G15" s="74"/>
      <c r="H15" s="74"/>
      <c r="I15" s="74"/>
      <c r="J15" s="74"/>
      <c r="K15" s="74"/>
      <c r="L15" s="74"/>
      <c r="M15" s="74"/>
      <c r="N15" s="74"/>
      <c r="O15" s="74"/>
      <c r="P15" s="75"/>
      <c r="Q15" s="75"/>
      <c r="R15" s="75"/>
      <c r="S15" s="75"/>
      <c r="T15" s="74"/>
      <c r="U15" s="74"/>
    </row>
    <row r="16" spans="1:21" ht="15.75">
      <c r="A16" s="78" t="s">
        <v>15</v>
      </c>
      <c r="B16" s="79" t="s">
        <v>6</v>
      </c>
      <c r="C16" s="74"/>
      <c r="D16" s="74"/>
      <c r="E16" s="74"/>
      <c r="F16" s="74"/>
      <c r="G16" s="74"/>
      <c r="H16" s="74"/>
      <c r="I16" s="74"/>
      <c r="J16" s="74"/>
      <c r="K16" s="74"/>
      <c r="L16" s="74"/>
      <c r="M16" s="74"/>
      <c r="N16" s="74"/>
      <c r="O16" s="74"/>
      <c r="P16" s="75"/>
      <c r="Q16" s="75"/>
      <c r="R16" s="75"/>
      <c r="S16" s="75"/>
      <c r="T16" s="74"/>
      <c r="U16" s="74"/>
    </row>
    <row r="17" spans="1:21" ht="15.75">
      <c r="A17" s="78" t="s">
        <v>16</v>
      </c>
      <c r="B17" s="79" t="s">
        <v>7</v>
      </c>
      <c r="C17" s="74"/>
      <c r="D17" s="74"/>
      <c r="E17" s="74"/>
      <c r="F17" s="74"/>
      <c r="G17" s="74"/>
      <c r="H17" s="74"/>
      <c r="I17" s="74"/>
      <c r="J17" s="74"/>
      <c r="K17" s="74"/>
      <c r="L17" s="74"/>
      <c r="M17" s="74"/>
      <c r="N17" s="74"/>
      <c r="O17" s="74"/>
      <c r="P17" s="75"/>
      <c r="Q17" s="75"/>
      <c r="R17" s="75"/>
      <c r="S17" s="75"/>
      <c r="T17" s="74"/>
      <c r="U17" s="74"/>
    </row>
    <row r="18" spans="1:21" ht="15.75">
      <c r="A18" s="78" t="s">
        <v>9</v>
      </c>
      <c r="B18" s="79" t="s">
        <v>11</v>
      </c>
      <c r="C18" s="74"/>
      <c r="D18" s="74"/>
      <c r="E18" s="74"/>
      <c r="F18" s="74"/>
      <c r="G18" s="74"/>
      <c r="H18" s="74"/>
      <c r="I18" s="74"/>
      <c r="J18" s="74"/>
      <c r="K18" s="74"/>
      <c r="L18" s="74"/>
      <c r="M18" s="74"/>
      <c r="N18" s="74"/>
      <c r="O18" s="74"/>
      <c r="P18" s="75"/>
      <c r="Q18" s="75"/>
      <c r="R18" s="75"/>
      <c r="S18" s="75"/>
      <c r="T18" s="74"/>
      <c r="U18" s="74"/>
    </row>
    <row r="19" spans="1:21" ht="15.75">
      <c r="A19" s="76" t="s">
        <v>14</v>
      </c>
      <c r="B19" s="77" t="s">
        <v>59</v>
      </c>
      <c r="C19" s="74"/>
      <c r="D19" s="74"/>
      <c r="E19" s="74"/>
      <c r="F19" s="74"/>
      <c r="G19" s="74"/>
      <c r="H19" s="74"/>
      <c r="I19" s="74"/>
      <c r="J19" s="74"/>
      <c r="K19" s="74"/>
      <c r="L19" s="74"/>
      <c r="M19" s="74"/>
      <c r="N19" s="74"/>
      <c r="O19" s="74"/>
      <c r="P19" s="75"/>
      <c r="Q19" s="75"/>
      <c r="R19" s="75"/>
      <c r="S19" s="75"/>
      <c r="T19" s="74"/>
      <c r="U19" s="74"/>
    </row>
    <row r="20" spans="1:21" ht="15.75">
      <c r="A20" s="78" t="s">
        <v>17</v>
      </c>
      <c r="B20" s="79" t="s">
        <v>6</v>
      </c>
      <c r="C20" s="74"/>
      <c r="D20" s="74"/>
      <c r="E20" s="74"/>
      <c r="F20" s="74"/>
      <c r="G20" s="74"/>
      <c r="H20" s="74"/>
      <c r="I20" s="74"/>
      <c r="J20" s="74"/>
      <c r="K20" s="74"/>
      <c r="L20" s="74"/>
      <c r="M20" s="74"/>
      <c r="N20" s="74"/>
      <c r="O20" s="74"/>
      <c r="P20" s="75"/>
      <c r="Q20" s="75"/>
      <c r="R20" s="75"/>
      <c r="S20" s="75"/>
      <c r="T20" s="74"/>
      <c r="U20" s="74"/>
    </row>
    <row r="21" spans="1:21" ht="15.75">
      <c r="A21" s="78" t="s">
        <v>18</v>
      </c>
      <c r="B21" s="79" t="s">
        <v>7</v>
      </c>
      <c r="C21" s="74"/>
      <c r="D21" s="74"/>
      <c r="E21" s="74"/>
      <c r="F21" s="74"/>
      <c r="G21" s="74"/>
      <c r="H21" s="74"/>
      <c r="I21" s="74"/>
      <c r="J21" s="74"/>
      <c r="K21" s="74"/>
      <c r="L21" s="74"/>
      <c r="M21" s="74"/>
      <c r="N21" s="74"/>
      <c r="O21" s="74"/>
      <c r="P21" s="75"/>
      <c r="Q21" s="75"/>
      <c r="R21" s="75"/>
      <c r="S21" s="75"/>
      <c r="T21" s="74"/>
      <c r="U21" s="74"/>
    </row>
    <row r="22" spans="1:22" s="80" customFormat="1" ht="15.75">
      <c r="A22" s="78" t="s">
        <v>9</v>
      </c>
      <c r="B22" s="79" t="s">
        <v>11</v>
      </c>
      <c r="C22" s="74"/>
      <c r="D22" s="74"/>
      <c r="E22" s="74"/>
      <c r="F22" s="74"/>
      <c r="G22" s="74"/>
      <c r="H22" s="74"/>
      <c r="I22" s="74"/>
      <c r="J22" s="74"/>
      <c r="K22" s="74"/>
      <c r="L22" s="74"/>
      <c r="M22" s="74"/>
      <c r="N22" s="74"/>
      <c r="O22" s="74"/>
      <c r="P22" s="75"/>
      <c r="Q22" s="75"/>
      <c r="R22" s="75"/>
      <c r="S22" s="75"/>
      <c r="T22" s="74"/>
      <c r="U22" s="74"/>
      <c r="V22" s="62"/>
    </row>
    <row r="23" spans="1:22" ht="51.75" customHeight="1">
      <c r="A23" s="689" t="s">
        <v>119</v>
      </c>
      <c r="B23" s="689"/>
      <c r="C23" s="689"/>
      <c r="D23" s="689"/>
      <c r="E23" s="689"/>
      <c r="F23" s="689"/>
      <c r="G23" s="689"/>
      <c r="H23" s="689"/>
      <c r="I23" s="80"/>
      <c r="J23" s="80"/>
      <c r="K23" s="80"/>
      <c r="L23" s="80"/>
      <c r="M23" s="80"/>
      <c r="N23" s="690" t="s">
        <v>127</v>
      </c>
      <c r="O23" s="690"/>
      <c r="P23" s="690"/>
      <c r="Q23" s="690"/>
      <c r="R23" s="690"/>
      <c r="S23" s="690"/>
      <c r="T23" s="690"/>
      <c r="U23" s="690"/>
      <c r="V23" s="80"/>
    </row>
  </sheetData>
  <sheetProtection/>
  <mergeCells count="31">
    <mergeCell ref="I3:S3"/>
    <mergeCell ref="O6:O7"/>
    <mergeCell ref="A23:H23"/>
    <mergeCell ref="A9:B9"/>
    <mergeCell ref="F4:F7"/>
    <mergeCell ref="N23:U23"/>
    <mergeCell ref="J5:J7"/>
    <mergeCell ref="U3:U7"/>
    <mergeCell ref="P6:P7"/>
    <mergeCell ref="C3:C7"/>
    <mergeCell ref="I4:I7"/>
    <mergeCell ref="A1:E1"/>
    <mergeCell ref="E4:E7"/>
    <mergeCell ref="G3:G7"/>
    <mergeCell ref="H3:H7"/>
    <mergeCell ref="K5:P5"/>
    <mergeCell ref="Q1:U1"/>
    <mergeCell ref="T3:T7"/>
    <mergeCell ref="E3:F3"/>
    <mergeCell ref="N6:N7"/>
    <mergeCell ref="F1:P1"/>
    <mergeCell ref="R2:U2"/>
    <mergeCell ref="R4:R7"/>
    <mergeCell ref="A8:B8"/>
    <mergeCell ref="K6:K7"/>
    <mergeCell ref="A3:B7"/>
    <mergeCell ref="D3:D7"/>
    <mergeCell ref="J4:P4"/>
    <mergeCell ref="S4:S7"/>
    <mergeCell ref="Q4:Q7"/>
    <mergeCell ref="L6:M6"/>
  </mergeCells>
  <printOptions/>
  <pageMargins left="0.2362204724409449" right="0.1968503937007874" top="0.1968503937007874" bottom="0" header="0.1968503937007874" footer="0.1968503937007874"/>
  <pageSetup horizontalDpi="600" verticalDpi="600" orientation="landscape" paperSize="9" scale="96"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BI189"/>
  <sheetViews>
    <sheetView view="pageBreakPreview" zoomScale="85" zoomScaleSheetLayoutView="85" zoomScalePageLayoutView="0" workbookViewId="0" topLeftCell="A61">
      <selection activeCell="O66" sqref="O66"/>
    </sheetView>
  </sheetViews>
  <sheetFormatPr defaultColWidth="9.00390625" defaultRowHeight="15.75"/>
  <cols>
    <col min="1" max="1" width="2.625" style="905" customWidth="1"/>
    <col min="2" max="2" width="15.125" style="905" customWidth="1"/>
    <col min="3" max="3" width="6.25390625" style="1014" customWidth="1"/>
    <col min="4" max="4" width="6.75390625" style="1014" customWidth="1"/>
    <col min="5" max="6" width="6.00390625" style="1015" customWidth="1"/>
    <col min="7" max="7" width="4.75390625" style="1015" customWidth="1"/>
    <col min="8" max="8" width="6.375" style="1014" customWidth="1"/>
    <col min="9" max="9" width="6.50390625" style="1014" customWidth="1"/>
    <col min="10" max="10" width="6.375" style="1014" customWidth="1"/>
    <col min="11" max="12" width="6.00390625" style="1015" customWidth="1"/>
    <col min="13" max="13" width="4.75390625" style="1015" customWidth="1"/>
    <col min="14" max="14" width="6.25390625" style="1015" customWidth="1"/>
    <col min="15" max="15" width="6.00390625" style="1015" customWidth="1"/>
    <col min="16" max="16" width="5.125" style="1015" customWidth="1"/>
    <col min="17" max="18" width="6.00390625" style="1015" customWidth="1"/>
    <col min="19" max="19" width="5.625" style="1015" customWidth="1"/>
    <col min="20" max="20" width="5.875" style="1015" customWidth="1"/>
    <col min="21" max="21" width="4.875" style="1015" customWidth="1"/>
    <col min="22" max="23" width="7.75390625" style="939" hidden="1" customWidth="1"/>
    <col min="24" max="24" width="8.625" style="940" hidden="1" customWidth="1"/>
    <col min="25" max="25" width="6.625" style="899" hidden="1" customWidth="1"/>
    <col min="26" max="26" width="5.125" style="899" hidden="1" customWidth="1"/>
    <col min="27" max="27" width="7.75390625" style="939" hidden="1" customWidth="1"/>
    <col min="28" max="29" width="7.75390625" style="941" hidden="1" customWidth="1"/>
    <col min="30" max="30" width="12.625" style="899" hidden="1" customWidth="1"/>
    <col min="31" max="36" width="8.00390625" style="899" hidden="1" customWidth="1"/>
    <col min="37" max="44" width="8.00390625" style="899" customWidth="1"/>
    <col min="45" max="61" width="9.00390625" style="899" customWidth="1"/>
    <col min="62" max="16384" width="9.00390625" style="905" customWidth="1"/>
  </cols>
  <sheetData>
    <row r="1" spans="1:21" ht="53.25" customHeight="1">
      <c r="A1" s="860" t="s">
        <v>316</v>
      </c>
      <c r="B1" s="860"/>
      <c r="C1" s="860"/>
      <c r="D1" s="860"/>
      <c r="E1" s="937" t="s">
        <v>472</v>
      </c>
      <c r="F1" s="937"/>
      <c r="G1" s="937"/>
      <c r="H1" s="937"/>
      <c r="I1" s="937"/>
      <c r="J1" s="937"/>
      <c r="K1" s="937"/>
      <c r="L1" s="937"/>
      <c r="M1" s="937"/>
      <c r="N1" s="937"/>
      <c r="O1" s="937"/>
      <c r="P1" s="938" t="str">
        <f>'[5]Thông tin'!C2</f>
        <v>Đơn vị  báo cáo: CỤC THADS TỈNH SƠN LA
Đơn vị nhận báo cáo: TỔNG CỤC THADS</v>
      </c>
      <c r="Q1" s="938"/>
      <c r="R1" s="938"/>
      <c r="S1" s="938"/>
      <c r="T1" s="938"/>
      <c r="U1" s="938"/>
    </row>
    <row r="2" spans="1:29" s="899" customFormat="1" ht="20.25" customHeight="1">
      <c r="A2" s="863"/>
      <c r="B2" s="863"/>
      <c r="C2" s="863"/>
      <c r="D2" s="863"/>
      <c r="E2" s="942"/>
      <c r="F2" s="942"/>
      <c r="G2" s="942"/>
      <c r="H2" s="828" t="str">
        <f>'[5]Thông tin'!C8</f>
        <v>11 tháng/năm 2021</v>
      </c>
      <c r="I2" s="828"/>
      <c r="J2" s="828"/>
      <c r="K2" s="828"/>
      <c r="L2" s="828"/>
      <c r="M2" s="942"/>
      <c r="N2" s="942"/>
      <c r="O2" s="942"/>
      <c r="P2" s="943"/>
      <c r="Q2" s="943"/>
      <c r="R2" s="943"/>
      <c r="S2" s="943"/>
      <c r="T2" s="943"/>
      <c r="U2" s="943"/>
      <c r="V2" s="939"/>
      <c r="W2" s="939"/>
      <c r="X2" s="940"/>
      <c r="AA2" s="939"/>
      <c r="AB2" s="941"/>
      <c r="AC2" s="941"/>
    </row>
    <row r="3" spans="1:29" s="899" customFormat="1" ht="15.75">
      <c r="A3" s="812"/>
      <c r="B3" s="866"/>
      <c r="C3" s="944"/>
      <c r="D3" s="945"/>
      <c r="E3" s="945"/>
      <c r="F3" s="945"/>
      <c r="G3" s="945"/>
      <c r="H3" s="945"/>
      <c r="I3" s="829"/>
      <c r="J3" s="946"/>
      <c r="K3" s="946"/>
      <c r="L3" s="946"/>
      <c r="M3" s="830"/>
      <c r="N3" s="830"/>
      <c r="O3" s="830"/>
      <c r="P3" s="831" t="s">
        <v>161</v>
      </c>
      <c r="Q3" s="831"/>
      <c r="R3" s="831"/>
      <c r="S3" s="831"/>
      <c r="T3" s="831"/>
      <c r="U3" s="831"/>
      <c r="V3" s="939"/>
      <c r="W3" s="939"/>
      <c r="X3" s="940"/>
      <c r="AA3" s="939"/>
      <c r="AB3" s="941"/>
      <c r="AC3" s="941"/>
    </row>
    <row r="4" spans="1:29" s="899" customFormat="1" ht="12.75">
      <c r="A4" s="870" t="s">
        <v>136</v>
      </c>
      <c r="B4" s="870" t="s">
        <v>157</v>
      </c>
      <c r="C4" s="947" t="s">
        <v>134</v>
      </c>
      <c r="D4" s="947" t="s">
        <v>4</v>
      </c>
      <c r="E4" s="947"/>
      <c r="F4" s="948" t="s">
        <v>36</v>
      </c>
      <c r="G4" s="948" t="s">
        <v>158</v>
      </c>
      <c r="H4" s="948" t="s">
        <v>37</v>
      </c>
      <c r="I4" s="949" t="s">
        <v>4</v>
      </c>
      <c r="J4" s="950"/>
      <c r="K4" s="950"/>
      <c r="L4" s="950"/>
      <c r="M4" s="950"/>
      <c r="N4" s="950"/>
      <c r="O4" s="950"/>
      <c r="P4" s="950"/>
      <c r="Q4" s="950"/>
      <c r="R4" s="950"/>
      <c r="S4" s="950"/>
      <c r="T4" s="951" t="s">
        <v>103</v>
      </c>
      <c r="U4" s="952" t="s">
        <v>160</v>
      </c>
      <c r="V4" s="939"/>
      <c r="W4" s="939"/>
      <c r="X4" s="940"/>
      <c r="AA4" s="939"/>
      <c r="AB4" s="941"/>
      <c r="AC4" s="941"/>
    </row>
    <row r="5" spans="1:29" s="899" customFormat="1" ht="12.75">
      <c r="A5" s="878"/>
      <c r="B5" s="878"/>
      <c r="C5" s="947"/>
      <c r="D5" s="947" t="s">
        <v>137</v>
      </c>
      <c r="E5" s="947" t="s">
        <v>62</v>
      </c>
      <c r="F5" s="948"/>
      <c r="G5" s="948"/>
      <c r="H5" s="948"/>
      <c r="I5" s="948" t="s">
        <v>61</v>
      </c>
      <c r="J5" s="947" t="s">
        <v>4</v>
      </c>
      <c r="K5" s="947"/>
      <c r="L5" s="947"/>
      <c r="M5" s="947"/>
      <c r="N5" s="947"/>
      <c r="O5" s="947"/>
      <c r="P5" s="947"/>
      <c r="Q5" s="948" t="s">
        <v>139</v>
      </c>
      <c r="R5" s="948" t="s">
        <v>148</v>
      </c>
      <c r="S5" s="953" t="s">
        <v>81</v>
      </c>
      <c r="T5" s="954"/>
      <c r="U5" s="955"/>
      <c r="V5" s="939"/>
      <c r="W5" s="939"/>
      <c r="X5" s="940"/>
      <c r="AA5" s="939"/>
      <c r="AB5" s="941"/>
      <c r="AC5" s="941"/>
    </row>
    <row r="6" spans="1:29" s="899" customFormat="1" ht="12.75">
      <c r="A6" s="878"/>
      <c r="B6" s="878"/>
      <c r="C6" s="947"/>
      <c r="D6" s="947"/>
      <c r="E6" s="947"/>
      <c r="F6" s="948"/>
      <c r="G6" s="948"/>
      <c r="H6" s="948"/>
      <c r="I6" s="948"/>
      <c r="J6" s="948" t="s">
        <v>96</v>
      </c>
      <c r="K6" s="947" t="s">
        <v>4</v>
      </c>
      <c r="L6" s="947"/>
      <c r="M6" s="947"/>
      <c r="N6" s="948" t="s">
        <v>42</v>
      </c>
      <c r="O6" s="948" t="s">
        <v>147</v>
      </c>
      <c r="P6" s="948" t="s">
        <v>46</v>
      </c>
      <c r="Q6" s="948"/>
      <c r="R6" s="948"/>
      <c r="S6" s="953"/>
      <c r="T6" s="954"/>
      <c r="U6" s="955"/>
      <c r="V6" s="939"/>
      <c r="W6" s="939"/>
      <c r="X6" s="956">
        <f>T10</f>
        <v>201076508</v>
      </c>
      <c r="AA6" s="939"/>
      <c r="AB6" s="941"/>
      <c r="AC6" s="941"/>
    </row>
    <row r="7" spans="1:29" s="899" customFormat="1" ht="12.75">
      <c r="A7" s="878"/>
      <c r="B7" s="878"/>
      <c r="C7" s="947"/>
      <c r="D7" s="947"/>
      <c r="E7" s="947"/>
      <c r="F7" s="948"/>
      <c r="G7" s="948"/>
      <c r="H7" s="948"/>
      <c r="I7" s="948"/>
      <c r="J7" s="948"/>
      <c r="K7" s="947"/>
      <c r="L7" s="947"/>
      <c r="M7" s="947"/>
      <c r="N7" s="948"/>
      <c r="O7" s="948"/>
      <c r="P7" s="948"/>
      <c r="Q7" s="948"/>
      <c r="R7" s="948"/>
      <c r="S7" s="953"/>
      <c r="T7" s="954"/>
      <c r="U7" s="955"/>
      <c r="V7" s="939"/>
      <c r="W7" s="939"/>
      <c r="X7" s="940"/>
      <c r="AA7" s="939"/>
      <c r="AB7" s="941"/>
      <c r="AC7" s="941"/>
    </row>
    <row r="8" spans="1:29" s="899" customFormat="1" ht="67.5" customHeight="1">
      <c r="A8" s="883"/>
      <c r="B8" s="883"/>
      <c r="C8" s="947"/>
      <c r="D8" s="947"/>
      <c r="E8" s="947"/>
      <c r="F8" s="948"/>
      <c r="G8" s="948"/>
      <c r="H8" s="948"/>
      <c r="I8" s="948"/>
      <c r="J8" s="948"/>
      <c r="K8" s="957" t="s">
        <v>39</v>
      </c>
      <c r="L8" s="957" t="s">
        <v>138</v>
      </c>
      <c r="M8" s="957" t="s">
        <v>156</v>
      </c>
      <c r="N8" s="948"/>
      <c r="O8" s="948"/>
      <c r="P8" s="948"/>
      <c r="Q8" s="948"/>
      <c r="R8" s="948"/>
      <c r="S8" s="953"/>
      <c r="T8" s="958"/>
      <c r="U8" s="955"/>
      <c r="V8" s="959" t="s">
        <v>444</v>
      </c>
      <c r="W8" s="959" t="s">
        <v>445</v>
      </c>
      <c r="X8" s="960">
        <f>D10+Q10</f>
        <v>241874418</v>
      </c>
      <c r="Y8" s="961"/>
      <c r="AA8" s="962" t="s">
        <v>446</v>
      </c>
      <c r="AB8" s="962" t="s">
        <v>447</v>
      </c>
      <c r="AC8" s="962" t="s">
        <v>448</v>
      </c>
    </row>
    <row r="9" spans="1:29" s="899" customFormat="1" ht="12.75">
      <c r="A9" s="887" t="s">
        <v>3</v>
      </c>
      <c r="B9" s="888"/>
      <c r="C9" s="963" t="s">
        <v>13</v>
      </c>
      <c r="D9" s="963" t="s">
        <v>14</v>
      </c>
      <c r="E9" s="963" t="s">
        <v>19</v>
      </c>
      <c r="F9" s="963" t="s">
        <v>22</v>
      </c>
      <c r="G9" s="963" t="s">
        <v>23</v>
      </c>
      <c r="H9" s="963" t="s">
        <v>24</v>
      </c>
      <c r="I9" s="963" t="s">
        <v>25</v>
      </c>
      <c r="J9" s="963" t="s">
        <v>26</v>
      </c>
      <c r="K9" s="963" t="s">
        <v>27</v>
      </c>
      <c r="L9" s="963" t="s">
        <v>29</v>
      </c>
      <c r="M9" s="963" t="s">
        <v>30</v>
      </c>
      <c r="N9" s="963" t="s">
        <v>104</v>
      </c>
      <c r="O9" s="963" t="s">
        <v>101</v>
      </c>
      <c r="P9" s="963" t="s">
        <v>105</v>
      </c>
      <c r="Q9" s="963" t="s">
        <v>106</v>
      </c>
      <c r="R9" s="963" t="s">
        <v>107</v>
      </c>
      <c r="S9" s="963" t="s">
        <v>118</v>
      </c>
      <c r="T9" s="963" t="s">
        <v>131</v>
      </c>
      <c r="U9" s="963" t="s">
        <v>133</v>
      </c>
      <c r="V9" s="959"/>
      <c r="W9" s="959"/>
      <c r="X9" s="940"/>
      <c r="AA9" s="939"/>
      <c r="AB9" s="941"/>
      <c r="AC9" s="941"/>
    </row>
    <row r="10" spans="1:61" s="973" customFormat="1" ht="20.25" customHeight="1">
      <c r="A10" s="964" t="s">
        <v>10</v>
      </c>
      <c r="B10" s="964"/>
      <c r="C10" s="965">
        <f aca="true" t="shared" si="0" ref="C10:T10">C11+C18</f>
        <v>289099434</v>
      </c>
      <c r="D10" s="965">
        <f t="shared" si="0"/>
        <v>173328369</v>
      </c>
      <c r="E10" s="965">
        <f t="shared" si="0"/>
        <v>115771065</v>
      </c>
      <c r="F10" s="965">
        <f t="shared" si="0"/>
        <v>28559282</v>
      </c>
      <c r="G10" s="965">
        <f t="shared" si="0"/>
        <v>861319</v>
      </c>
      <c r="H10" s="965">
        <f t="shared" si="0"/>
        <v>259678833</v>
      </c>
      <c r="I10" s="965">
        <f t="shared" si="0"/>
        <v>188166327</v>
      </c>
      <c r="J10" s="965">
        <f t="shared" si="0"/>
        <v>58602325</v>
      </c>
      <c r="K10" s="965">
        <f t="shared" si="0"/>
        <v>39501078</v>
      </c>
      <c r="L10" s="965">
        <f t="shared" si="0"/>
        <v>18799780</v>
      </c>
      <c r="M10" s="965">
        <f t="shared" si="0"/>
        <v>301467</v>
      </c>
      <c r="N10" s="965">
        <f t="shared" si="0"/>
        <v>127235732</v>
      </c>
      <c r="O10" s="965">
        <f t="shared" si="0"/>
        <v>98050</v>
      </c>
      <c r="P10" s="965">
        <f t="shared" si="0"/>
        <v>2230220</v>
      </c>
      <c r="Q10" s="965">
        <f t="shared" si="0"/>
        <v>68546049</v>
      </c>
      <c r="R10" s="965">
        <f t="shared" si="0"/>
        <v>96050</v>
      </c>
      <c r="S10" s="965">
        <f t="shared" si="0"/>
        <v>2870407</v>
      </c>
      <c r="T10" s="966">
        <f t="shared" si="0"/>
        <v>201076508</v>
      </c>
      <c r="U10" s="421">
        <f aca="true" t="shared" si="1" ref="U10:U69">(J10/I10)*100</f>
        <v>31.143895900141583</v>
      </c>
      <c r="V10" s="967">
        <f>V11+V18</f>
        <v>257984176</v>
      </c>
      <c r="W10" s="967">
        <f>W11+W18</f>
        <v>259678833</v>
      </c>
      <c r="X10" s="968">
        <f>X11+X18</f>
        <v>0</v>
      </c>
      <c r="Y10" s="969">
        <f>X10+W10</f>
        <v>259678833</v>
      </c>
      <c r="Z10" s="969">
        <f>V10-Y10</f>
        <v>-1694657</v>
      </c>
      <c r="AA10" s="970">
        <f>AA11+AA18</f>
        <v>217162288</v>
      </c>
      <c r="AB10" s="970">
        <f>AB11+AB18</f>
        <v>173328369</v>
      </c>
      <c r="AC10" s="970">
        <f>AC11+AC18</f>
        <v>43833919</v>
      </c>
      <c r="AD10" s="971"/>
      <c r="AE10" s="972"/>
      <c r="AF10" s="972"/>
      <c r="AG10" s="972"/>
      <c r="AH10" s="972"/>
      <c r="AI10" s="972"/>
      <c r="AJ10" s="972"/>
      <c r="AK10" s="972"/>
      <c r="AL10" s="972"/>
      <c r="AM10" s="972"/>
      <c r="AN10" s="972"/>
      <c r="AO10" s="972"/>
      <c r="AP10" s="972"/>
      <c r="AQ10" s="972"/>
      <c r="AR10" s="972"/>
      <c r="AS10" s="972"/>
      <c r="AT10" s="972"/>
      <c r="AU10" s="972"/>
      <c r="AV10" s="972"/>
      <c r="AW10" s="972"/>
      <c r="AX10" s="972"/>
      <c r="AY10" s="972"/>
      <c r="AZ10" s="972"/>
      <c r="BA10" s="972"/>
      <c r="BB10" s="972"/>
      <c r="BC10" s="972"/>
      <c r="BD10" s="972"/>
      <c r="BE10" s="972"/>
      <c r="BF10" s="972"/>
      <c r="BG10" s="972"/>
      <c r="BH10" s="972"/>
      <c r="BI10" s="972"/>
    </row>
    <row r="11" spans="1:61" s="900" customFormat="1" ht="21.75">
      <c r="A11" s="897" t="s">
        <v>0</v>
      </c>
      <c r="B11" s="974" t="s">
        <v>324</v>
      </c>
      <c r="C11" s="303">
        <f aca="true" t="shared" si="2" ref="C11:T11">SUM(C12:C17)</f>
        <v>24252858</v>
      </c>
      <c r="D11" s="303">
        <f t="shared" si="2"/>
        <v>15798541</v>
      </c>
      <c r="E11" s="303">
        <f t="shared" si="2"/>
        <v>8454317</v>
      </c>
      <c r="F11" s="303">
        <f t="shared" si="2"/>
        <v>214716</v>
      </c>
      <c r="G11" s="303">
        <f t="shared" si="2"/>
        <v>0</v>
      </c>
      <c r="H11" s="303">
        <f t="shared" si="2"/>
        <v>24038142</v>
      </c>
      <c r="I11" s="303">
        <f t="shared" si="2"/>
        <v>10818366</v>
      </c>
      <c r="J11" s="303">
        <f t="shared" si="2"/>
        <v>7441753</v>
      </c>
      <c r="K11" s="303">
        <f t="shared" si="2"/>
        <v>7441753</v>
      </c>
      <c r="L11" s="303">
        <f t="shared" si="2"/>
        <v>0</v>
      </c>
      <c r="M11" s="303">
        <f t="shared" si="2"/>
        <v>0</v>
      </c>
      <c r="N11" s="303">
        <f t="shared" si="2"/>
        <v>3375525</v>
      </c>
      <c r="O11" s="303">
        <f t="shared" si="2"/>
        <v>0</v>
      </c>
      <c r="P11" s="303">
        <f t="shared" si="2"/>
        <v>1088</v>
      </c>
      <c r="Q11" s="303">
        <f t="shared" si="2"/>
        <v>13219776</v>
      </c>
      <c r="R11" s="303">
        <f t="shared" si="2"/>
        <v>0</v>
      </c>
      <c r="S11" s="303">
        <f t="shared" si="2"/>
        <v>0</v>
      </c>
      <c r="T11" s="303">
        <f t="shared" si="2"/>
        <v>16596389</v>
      </c>
      <c r="U11" s="304">
        <f t="shared" si="1"/>
        <v>68.78814231280398</v>
      </c>
      <c r="V11" s="370">
        <f>SUM(V12:V17)</f>
        <v>24038142</v>
      </c>
      <c r="W11" s="370">
        <f>SUM(W12:W17)</f>
        <v>24038142</v>
      </c>
      <c r="X11" s="371">
        <f>SUM(X12:X17)</f>
        <v>0</v>
      </c>
      <c r="Y11" s="975">
        <f aca="true" t="shared" si="3" ref="Y11:Y69">X11+W11</f>
        <v>24038142</v>
      </c>
      <c r="Z11" s="975">
        <f>V11-Y11</f>
        <v>0</v>
      </c>
      <c r="AA11" s="976">
        <f>16035977+426080</f>
        <v>16462057</v>
      </c>
      <c r="AB11" s="977">
        <f>D11</f>
        <v>15798541</v>
      </c>
      <c r="AC11" s="977">
        <f>AA11-AB11</f>
        <v>663516</v>
      </c>
      <c r="AD11" s="904">
        <f>D11+'[5]PT02'!C76</f>
        <v>16462057</v>
      </c>
      <c r="AE11" s="899"/>
      <c r="AF11" s="899"/>
      <c r="AG11" s="899"/>
      <c r="AH11" s="899"/>
      <c r="AI11" s="899"/>
      <c r="AJ11" s="899"/>
      <c r="AK11" s="899"/>
      <c r="AL11" s="899"/>
      <c r="AM11" s="899"/>
      <c r="AN11" s="899"/>
      <c r="AO11" s="899"/>
      <c r="AP11" s="899"/>
      <c r="AQ11" s="899"/>
      <c r="AR11" s="899"/>
      <c r="AS11" s="899"/>
      <c r="AT11" s="899"/>
      <c r="AU11" s="899"/>
      <c r="AV11" s="899"/>
      <c r="AW11" s="899"/>
      <c r="AX11" s="899"/>
      <c r="AY11" s="899"/>
      <c r="AZ11" s="899"/>
      <c r="BA11" s="899"/>
      <c r="BB11" s="899"/>
      <c r="BC11" s="899"/>
      <c r="BD11" s="899"/>
      <c r="BE11" s="899"/>
      <c r="BF11" s="899"/>
      <c r="BG11" s="899"/>
      <c r="BH11" s="899"/>
      <c r="BI11" s="899"/>
    </row>
    <row r="12" spans="1:29" ht="18.75" customHeight="1">
      <c r="A12" s="305">
        <v>1</v>
      </c>
      <c r="B12" s="978" t="s">
        <v>325</v>
      </c>
      <c r="C12" s="979">
        <f aca="true" t="shared" si="4" ref="C12:C17">D12+E12</f>
        <v>17030</v>
      </c>
      <c r="D12" s="980">
        <v>0</v>
      </c>
      <c r="E12" s="981">
        <v>17030</v>
      </c>
      <c r="F12" s="981">
        <v>0</v>
      </c>
      <c r="G12" s="981">
        <v>0</v>
      </c>
      <c r="H12" s="979">
        <f aca="true" t="shared" si="5" ref="H12:H17">I12+Q12+R12+S12</f>
        <v>17030</v>
      </c>
      <c r="I12" s="979">
        <f aca="true" t="shared" si="6" ref="I12:I17">J12+N12+O12+P12</f>
        <v>17030</v>
      </c>
      <c r="J12" s="979">
        <f aca="true" t="shared" si="7" ref="J12:J17">K12+L12+M12</f>
        <v>17030</v>
      </c>
      <c r="K12" s="981">
        <v>17030</v>
      </c>
      <c r="L12" s="981">
        <v>0</v>
      </c>
      <c r="M12" s="981">
        <v>0</v>
      </c>
      <c r="N12" s="981">
        <v>0</v>
      </c>
      <c r="O12" s="981">
        <v>0</v>
      </c>
      <c r="P12" s="981">
        <v>0</v>
      </c>
      <c r="Q12" s="981">
        <v>0</v>
      </c>
      <c r="R12" s="981"/>
      <c r="S12" s="981"/>
      <c r="T12" s="981">
        <f aca="true" t="shared" si="8" ref="T12:T17">N12+O12+P12+Q12+R12+S12</f>
        <v>0</v>
      </c>
      <c r="U12" s="284">
        <f t="shared" si="1"/>
        <v>100</v>
      </c>
      <c r="V12" s="939">
        <f aca="true" t="shared" si="9" ref="V12:V17">H12</f>
        <v>17030</v>
      </c>
      <c r="W12" s="939">
        <f>C12-F12-G12</f>
        <v>17030</v>
      </c>
      <c r="X12" s="940">
        <f aca="true" t="shared" si="10" ref="X12:X17">V12-W12</f>
        <v>0</v>
      </c>
      <c r="Y12" s="982">
        <f>X12+W12</f>
        <v>17030</v>
      </c>
      <c r="Z12" s="982">
        <f aca="true" t="shared" si="11" ref="Z12:Z69">V12-Y12</f>
        <v>0</v>
      </c>
      <c r="AB12" s="941">
        <f>'[5]02'!D91</f>
        <v>15798541</v>
      </c>
      <c r="AC12" s="983">
        <f>AA11-AB12</f>
        <v>663516</v>
      </c>
    </row>
    <row r="13" spans="1:26" ht="18.75" customHeight="1">
      <c r="A13" s="305">
        <v>2</v>
      </c>
      <c r="B13" s="978" t="s">
        <v>326</v>
      </c>
      <c r="C13" s="979">
        <f t="shared" si="4"/>
        <v>73770</v>
      </c>
      <c r="D13" s="980">
        <v>400</v>
      </c>
      <c r="E13" s="981">
        <v>73370</v>
      </c>
      <c r="F13" s="981">
        <v>0</v>
      </c>
      <c r="G13" s="981">
        <v>0</v>
      </c>
      <c r="H13" s="979">
        <f t="shared" si="5"/>
        <v>73770</v>
      </c>
      <c r="I13" s="979">
        <f t="shared" si="6"/>
        <v>73370</v>
      </c>
      <c r="J13" s="979">
        <f t="shared" si="7"/>
        <v>68370</v>
      </c>
      <c r="K13" s="981">
        <v>68370</v>
      </c>
      <c r="L13" s="981">
        <v>0</v>
      </c>
      <c r="M13" s="981">
        <v>0</v>
      </c>
      <c r="N13" s="981">
        <v>5000</v>
      </c>
      <c r="O13" s="981">
        <v>0</v>
      </c>
      <c r="P13" s="981">
        <v>0</v>
      </c>
      <c r="Q13" s="981">
        <v>400</v>
      </c>
      <c r="R13" s="981"/>
      <c r="S13" s="981"/>
      <c r="T13" s="981">
        <f t="shared" si="8"/>
        <v>5400</v>
      </c>
      <c r="U13" s="284">
        <f t="shared" si="1"/>
        <v>93.18522556903368</v>
      </c>
      <c r="V13" s="939">
        <f t="shared" si="9"/>
        <v>73770</v>
      </c>
      <c r="W13" s="939">
        <f>C13-F13-G13</f>
        <v>73770</v>
      </c>
      <c r="X13" s="940">
        <f t="shared" si="10"/>
        <v>0</v>
      </c>
      <c r="Y13" s="982">
        <f t="shared" si="3"/>
        <v>73770</v>
      </c>
      <c r="Z13" s="982">
        <f t="shared" si="11"/>
        <v>0</v>
      </c>
    </row>
    <row r="14" spans="1:26" ht="18.75" customHeight="1">
      <c r="A14" s="305">
        <v>3</v>
      </c>
      <c r="B14" s="978" t="s">
        <v>327</v>
      </c>
      <c r="C14" s="979">
        <f t="shared" si="4"/>
        <v>12208643</v>
      </c>
      <c r="D14" s="980">
        <v>12199133</v>
      </c>
      <c r="E14" s="981">
        <v>9510</v>
      </c>
      <c r="F14" s="981">
        <v>19237</v>
      </c>
      <c r="G14" s="981">
        <v>0</v>
      </c>
      <c r="H14" s="979">
        <f t="shared" si="5"/>
        <v>12189406</v>
      </c>
      <c r="I14" s="979">
        <f t="shared" si="6"/>
        <v>671046</v>
      </c>
      <c r="J14" s="979">
        <f t="shared" si="7"/>
        <v>671046</v>
      </c>
      <c r="K14" s="981">
        <v>671046</v>
      </c>
      <c r="L14" s="981">
        <v>0</v>
      </c>
      <c r="M14" s="981">
        <v>0</v>
      </c>
      <c r="N14" s="981">
        <v>0</v>
      </c>
      <c r="O14" s="981">
        <v>0</v>
      </c>
      <c r="P14" s="981">
        <v>0</v>
      </c>
      <c r="Q14" s="981">
        <v>11518360</v>
      </c>
      <c r="R14" s="981"/>
      <c r="S14" s="981"/>
      <c r="T14" s="981">
        <f t="shared" si="8"/>
        <v>11518360</v>
      </c>
      <c r="U14" s="284">
        <f t="shared" si="1"/>
        <v>100</v>
      </c>
      <c r="V14" s="939">
        <f t="shared" si="9"/>
        <v>12189406</v>
      </c>
      <c r="W14" s="939">
        <f>C14-F14-G14</f>
        <v>12189406</v>
      </c>
      <c r="X14" s="940">
        <f t="shared" si="10"/>
        <v>0</v>
      </c>
      <c r="Y14" s="982">
        <f>X14+W14</f>
        <v>12189406</v>
      </c>
      <c r="Z14" s="982">
        <f>V14-Y14</f>
        <v>0</v>
      </c>
    </row>
    <row r="15" spans="1:26" ht="18.75" customHeight="1">
      <c r="A15" s="305">
        <v>4</v>
      </c>
      <c r="B15" s="984" t="s">
        <v>328</v>
      </c>
      <c r="C15" s="979">
        <f t="shared" si="4"/>
        <v>1136671</v>
      </c>
      <c r="D15" s="980">
        <v>0</v>
      </c>
      <c r="E15" s="981">
        <v>1136671</v>
      </c>
      <c r="F15" s="981">
        <v>1300</v>
      </c>
      <c r="G15" s="981">
        <v>0</v>
      </c>
      <c r="H15" s="979">
        <f t="shared" si="5"/>
        <v>1135371</v>
      </c>
      <c r="I15" s="979">
        <f t="shared" si="6"/>
        <v>1135371</v>
      </c>
      <c r="J15" s="979">
        <f t="shared" si="7"/>
        <v>1135371</v>
      </c>
      <c r="K15" s="981">
        <v>1135371</v>
      </c>
      <c r="L15" s="981">
        <v>0</v>
      </c>
      <c r="M15" s="981">
        <v>0</v>
      </c>
      <c r="N15" s="981">
        <v>0</v>
      </c>
      <c r="O15" s="981">
        <v>0</v>
      </c>
      <c r="P15" s="981">
        <v>0</v>
      </c>
      <c r="Q15" s="981">
        <v>0</v>
      </c>
      <c r="R15" s="981"/>
      <c r="S15" s="981"/>
      <c r="T15" s="981">
        <f t="shared" si="8"/>
        <v>0</v>
      </c>
      <c r="U15" s="284">
        <f t="shared" si="1"/>
        <v>100</v>
      </c>
      <c r="V15" s="939">
        <f t="shared" si="9"/>
        <v>1135371</v>
      </c>
      <c r="W15" s="939">
        <f>C15-F15-G15</f>
        <v>1135371</v>
      </c>
      <c r="X15" s="940">
        <f t="shared" si="10"/>
        <v>0</v>
      </c>
      <c r="Y15" s="982">
        <f>X15+W15</f>
        <v>1135371</v>
      </c>
      <c r="Z15" s="982">
        <f>V15-Y15</f>
        <v>0</v>
      </c>
    </row>
    <row r="16" spans="1:26" ht="18.75" customHeight="1">
      <c r="A16" s="305">
        <v>5</v>
      </c>
      <c r="B16" s="978" t="s">
        <v>449</v>
      </c>
      <c r="C16" s="979">
        <f t="shared" si="4"/>
        <v>60</v>
      </c>
      <c r="D16" s="980">
        <v>0</v>
      </c>
      <c r="E16" s="981">
        <v>60</v>
      </c>
      <c r="F16" s="981">
        <v>0</v>
      </c>
      <c r="G16" s="981">
        <v>0</v>
      </c>
      <c r="H16" s="979">
        <f t="shared" si="5"/>
        <v>60</v>
      </c>
      <c r="I16" s="979">
        <f t="shared" si="6"/>
        <v>60</v>
      </c>
      <c r="J16" s="979">
        <f t="shared" si="7"/>
        <v>60</v>
      </c>
      <c r="K16" s="981">
        <v>60</v>
      </c>
      <c r="L16" s="981">
        <v>0</v>
      </c>
      <c r="M16" s="981">
        <v>0</v>
      </c>
      <c r="N16" s="981">
        <v>0</v>
      </c>
      <c r="O16" s="981">
        <v>0</v>
      </c>
      <c r="P16" s="981">
        <v>0</v>
      </c>
      <c r="Q16" s="981">
        <v>0</v>
      </c>
      <c r="R16" s="981"/>
      <c r="S16" s="981"/>
      <c r="T16" s="981">
        <f t="shared" si="8"/>
        <v>0</v>
      </c>
      <c r="U16" s="284">
        <f t="shared" si="1"/>
        <v>100</v>
      </c>
      <c r="V16" s="939">
        <f t="shared" si="9"/>
        <v>60</v>
      </c>
      <c r="W16" s="939">
        <f>C16-F16-G16</f>
        <v>60</v>
      </c>
      <c r="X16" s="940">
        <f t="shared" si="10"/>
        <v>0</v>
      </c>
      <c r="Y16" s="982">
        <f>X16+W16</f>
        <v>60</v>
      </c>
      <c r="Z16" s="982">
        <f>V16-Y16</f>
        <v>0</v>
      </c>
    </row>
    <row r="17" spans="1:26" ht="18.75" customHeight="1">
      <c r="A17" s="305">
        <v>6</v>
      </c>
      <c r="B17" s="978" t="s">
        <v>330</v>
      </c>
      <c r="C17" s="979">
        <f t="shared" si="4"/>
        <v>10816684</v>
      </c>
      <c r="D17" s="980">
        <v>3599008</v>
      </c>
      <c r="E17" s="981">
        <v>7217676</v>
      </c>
      <c r="F17" s="981">
        <v>194179</v>
      </c>
      <c r="G17" s="981">
        <v>0</v>
      </c>
      <c r="H17" s="979">
        <f t="shared" si="5"/>
        <v>10622505</v>
      </c>
      <c r="I17" s="979">
        <f t="shared" si="6"/>
        <v>8921489</v>
      </c>
      <c r="J17" s="979">
        <f t="shared" si="7"/>
        <v>5549876</v>
      </c>
      <c r="K17" s="981">
        <v>5549876</v>
      </c>
      <c r="L17" s="981">
        <v>0</v>
      </c>
      <c r="M17" s="981">
        <v>0</v>
      </c>
      <c r="N17" s="981">
        <v>3370525</v>
      </c>
      <c r="O17" s="981">
        <v>0</v>
      </c>
      <c r="P17" s="981">
        <v>1088</v>
      </c>
      <c r="Q17" s="981">
        <v>1701016</v>
      </c>
      <c r="R17" s="981"/>
      <c r="S17" s="981"/>
      <c r="T17" s="981">
        <f t="shared" si="8"/>
        <v>5072629</v>
      </c>
      <c r="U17" s="284">
        <f t="shared" si="1"/>
        <v>62.207956541783545</v>
      </c>
      <c r="V17" s="939">
        <f t="shared" si="9"/>
        <v>10622505</v>
      </c>
      <c r="W17" s="939">
        <f aca="true" t="shared" si="12" ref="W17:W69">C17-F17-G17</f>
        <v>10622505</v>
      </c>
      <c r="X17" s="940">
        <f t="shared" si="10"/>
        <v>0</v>
      </c>
      <c r="Y17" s="982">
        <f>X17+W17</f>
        <v>10622505</v>
      </c>
      <c r="Z17" s="982">
        <f t="shared" si="11"/>
        <v>0</v>
      </c>
    </row>
    <row r="18" spans="1:61" s="987" customFormat="1" ht="19.5" customHeight="1">
      <c r="A18" s="985" t="s">
        <v>1</v>
      </c>
      <c r="B18" s="974" t="s">
        <v>8</v>
      </c>
      <c r="C18" s="303">
        <f aca="true" t="shared" si="13" ref="C18:T18">C19+C26+C30+C35+C42+C45+C50+C53+C57+C60+C64+C67</f>
        <v>264846576</v>
      </c>
      <c r="D18" s="285">
        <f t="shared" si="13"/>
        <v>157529828</v>
      </c>
      <c r="E18" s="303">
        <f t="shared" si="13"/>
        <v>107316748</v>
      </c>
      <c r="F18" s="303">
        <f t="shared" si="13"/>
        <v>28344566</v>
      </c>
      <c r="G18" s="303">
        <f t="shared" si="13"/>
        <v>861319</v>
      </c>
      <c r="H18" s="303">
        <f t="shared" si="13"/>
        <v>235640691</v>
      </c>
      <c r="I18" s="303">
        <f t="shared" si="13"/>
        <v>177347961</v>
      </c>
      <c r="J18" s="303">
        <f t="shared" si="13"/>
        <v>51160572</v>
      </c>
      <c r="K18" s="303">
        <f t="shared" si="13"/>
        <v>32059325</v>
      </c>
      <c r="L18" s="303">
        <f t="shared" si="13"/>
        <v>18799780</v>
      </c>
      <c r="M18" s="303">
        <f t="shared" si="13"/>
        <v>301467</v>
      </c>
      <c r="N18" s="303">
        <f t="shared" si="13"/>
        <v>123860207</v>
      </c>
      <c r="O18" s="303">
        <f t="shared" si="13"/>
        <v>98050</v>
      </c>
      <c r="P18" s="303">
        <f t="shared" si="13"/>
        <v>2229132</v>
      </c>
      <c r="Q18" s="303">
        <f t="shared" si="13"/>
        <v>55326273</v>
      </c>
      <c r="R18" s="832">
        <f t="shared" si="13"/>
        <v>96050</v>
      </c>
      <c r="S18" s="832">
        <f t="shared" si="13"/>
        <v>2870407</v>
      </c>
      <c r="T18" s="303">
        <f t="shared" si="13"/>
        <v>184480119</v>
      </c>
      <c r="U18" s="304">
        <f t="shared" si="1"/>
        <v>28.847567071831175</v>
      </c>
      <c r="V18" s="370">
        <f>V19+V26+V30+V35+V42+V45+V50+V53+V57+V60+V64+V67</f>
        <v>233946034</v>
      </c>
      <c r="W18" s="976">
        <f t="shared" si="12"/>
        <v>235640691</v>
      </c>
      <c r="X18" s="373">
        <f>X19+X26+X30+X35+X42+X45+X50+X53+X57+X60+X64+X67</f>
        <v>0</v>
      </c>
      <c r="Y18" s="975">
        <f t="shared" si="3"/>
        <v>235640691</v>
      </c>
      <c r="Z18" s="975">
        <f>V18-Y18</f>
        <v>-1694657</v>
      </c>
      <c r="AA18" s="374">
        <f>AA19+AA26+AA30+AA35+AA42+AA45+AA50+AA53+AA57+AA60+AA64+AA67</f>
        <v>200700231</v>
      </c>
      <c r="AB18" s="374">
        <f>AB19+AB26+AB30+AB35+AB42+AB45+AB50+AB53+AB57+AB60+AB64+AB67</f>
        <v>157529828</v>
      </c>
      <c r="AC18" s="374">
        <f>AC19+AC26+AC30+AC35+AC42+AC45+AC50+AC53+AC57+AC60+AC64+AC67</f>
        <v>43170403</v>
      </c>
      <c r="AD18" s="986"/>
      <c r="AE18" s="986"/>
      <c r="AF18" s="986"/>
      <c r="AG18" s="986"/>
      <c r="AH18" s="986"/>
      <c r="AI18" s="986"/>
      <c r="AJ18" s="986"/>
      <c r="AK18" s="986"/>
      <c r="AL18" s="986"/>
      <c r="AM18" s="986"/>
      <c r="AN18" s="986"/>
      <c r="AO18" s="986"/>
      <c r="AP18" s="986"/>
      <c r="AQ18" s="986"/>
      <c r="AR18" s="986"/>
      <c r="AS18" s="986"/>
      <c r="AT18" s="986"/>
      <c r="AU18" s="986"/>
      <c r="AV18" s="986"/>
      <c r="AW18" s="986"/>
      <c r="AX18" s="986"/>
      <c r="AY18" s="986"/>
      <c r="AZ18" s="986"/>
      <c r="BA18" s="986"/>
      <c r="BB18" s="986"/>
      <c r="BC18" s="986"/>
      <c r="BD18" s="986"/>
      <c r="BE18" s="986"/>
      <c r="BF18" s="986"/>
      <c r="BG18" s="986"/>
      <c r="BH18" s="986"/>
      <c r="BI18" s="986"/>
    </row>
    <row r="19" spans="1:61" s="987" customFormat="1" ht="24.75" customHeight="1">
      <c r="A19" s="988" t="s">
        <v>13</v>
      </c>
      <c r="B19" s="898" t="s">
        <v>331</v>
      </c>
      <c r="C19" s="833">
        <f>SUM(C20:C25)</f>
        <v>102231197</v>
      </c>
      <c r="D19" s="285">
        <f aca="true" t="shared" si="14" ref="D19:R19">SUM(D20:D25)</f>
        <v>43200215</v>
      </c>
      <c r="E19" s="285">
        <f>SUM(E20:E25)</f>
        <v>59030982</v>
      </c>
      <c r="F19" s="285">
        <f t="shared" si="14"/>
        <v>26083363</v>
      </c>
      <c r="G19" s="285">
        <f t="shared" si="14"/>
        <v>452000</v>
      </c>
      <c r="H19" s="285">
        <f t="shared" si="14"/>
        <v>75695834</v>
      </c>
      <c r="I19" s="285">
        <f t="shared" si="14"/>
        <v>64679897</v>
      </c>
      <c r="J19" s="285">
        <f t="shared" si="14"/>
        <v>11963876</v>
      </c>
      <c r="K19" s="285">
        <f t="shared" si="14"/>
        <v>7588671</v>
      </c>
      <c r="L19" s="285">
        <f t="shared" si="14"/>
        <v>4375205</v>
      </c>
      <c r="M19" s="285">
        <f t="shared" si="14"/>
        <v>0</v>
      </c>
      <c r="N19" s="285">
        <f t="shared" si="14"/>
        <v>52716021</v>
      </c>
      <c r="O19" s="285">
        <f t="shared" si="14"/>
        <v>0</v>
      </c>
      <c r="P19" s="285">
        <f t="shared" si="14"/>
        <v>0</v>
      </c>
      <c r="Q19" s="285">
        <f t="shared" si="14"/>
        <v>11015937</v>
      </c>
      <c r="R19" s="285">
        <f t="shared" si="14"/>
        <v>0</v>
      </c>
      <c r="S19" s="285">
        <f>SUM(S20:S25)</f>
        <v>0</v>
      </c>
      <c r="T19" s="285">
        <f>SUM(T20:T25)</f>
        <v>63731958</v>
      </c>
      <c r="U19" s="834">
        <f t="shared" si="1"/>
        <v>18.497054811327235</v>
      </c>
      <c r="V19" s="375">
        <f>SUM(V20:V25)</f>
        <v>75695834</v>
      </c>
      <c r="W19" s="976">
        <f t="shared" si="12"/>
        <v>75695834</v>
      </c>
      <c r="X19" s="376">
        <f>SUM(X20:X25)</f>
        <v>0</v>
      </c>
      <c r="Y19" s="975">
        <f t="shared" si="3"/>
        <v>75695834</v>
      </c>
      <c r="Z19" s="975">
        <f t="shared" si="11"/>
        <v>0</v>
      </c>
      <c r="AA19" s="976">
        <f>44434399+2970951+210000</f>
        <v>47615350</v>
      </c>
      <c r="AB19" s="977">
        <f>D19</f>
        <v>43200215</v>
      </c>
      <c r="AC19" s="977">
        <f>AA19-AB19</f>
        <v>4415135</v>
      </c>
      <c r="AD19" s="982">
        <f>D19+'[5]PT02'!C113</f>
        <v>47615350</v>
      </c>
      <c r="AE19" s="986"/>
      <c r="AF19" s="986"/>
      <c r="AG19" s="986"/>
      <c r="AH19" s="986"/>
      <c r="AI19" s="986"/>
      <c r="AJ19" s="986"/>
      <c r="AK19" s="986"/>
      <c r="AL19" s="986"/>
      <c r="AM19" s="986"/>
      <c r="AN19" s="986"/>
      <c r="AO19" s="986"/>
      <c r="AP19" s="986"/>
      <c r="AQ19" s="986"/>
      <c r="AR19" s="986"/>
      <c r="AS19" s="986"/>
      <c r="AT19" s="986"/>
      <c r="AU19" s="986"/>
      <c r="AV19" s="986"/>
      <c r="AW19" s="986"/>
      <c r="AX19" s="986"/>
      <c r="AY19" s="986"/>
      <c r="AZ19" s="986"/>
      <c r="BA19" s="986"/>
      <c r="BB19" s="986"/>
      <c r="BC19" s="986"/>
      <c r="BD19" s="986"/>
      <c r="BE19" s="986"/>
      <c r="BF19" s="986"/>
      <c r="BG19" s="986"/>
      <c r="BH19" s="986"/>
      <c r="BI19" s="986"/>
    </row>
    <row r="20" spans="1:26" ht="18.75" customHeight="1">
      <c r="A20" s="305">
        <v>7</v>
      </c>
      <c r="B20" s="306" t="s">
        <v>456</v>
      </c>
      <c r="C20" s="989">
        <f aca="true" t="shared" si="15" ref="C20:C25">D20+E20</f>
        <v>5548601</v>
      </c>
      <c r="D20" s="989">
        <v>4822588</v>
      </c>
      <c r="E20" s="981">
        <v>726013</v>
      </c>
      <c r="F20" s="981">
        <v>400</v>
      </c>
      <c r="G20" s="981"/>
      <c r="H20" s="989">
        <f aca="true" t="shared" si="16" ref="H20:H25">I20+Q20+R20+S20</f>
        <v>5548201</v>
      </c>
      <c r="I20" s="989">
        <f aca="true" t="shared" si="17" ref="I20:I25">J20+N20+O20+P20</f>
        <v>5548201</v>
      </c>
      <c r="J20" s="989">
        <f aca="true" t="shared" si="18" ref="J20:J25">K20+L20+M20</f>
        <v>1128299</v>
      </c>
      <c r="K20" s="981">
        <v>926956</v>
      </c>
      <c r="L20" s="981">
        <v>201343</v>
      </c>
      <c r="M20" s="981"/>
      <c r="N20" s="981">
        <v>4419902</v>
      </c>
      <c r="O20" s="981"/>
      <c r="P20" s="981"/>
      <c r="Q20" s="981"/>
      <c r="R20" s="981"/>
      <c r="S20" s="981"/>
      <c r="T20" s="981">
        <f aca="true" t="shared" si="19" ref="T20:T25">N20+O20+P20+Q20+R20+S20</f>
        <v>4419902</v>
      </c>
      <c r="U20" s="284">
        <f t="shared" si="1"/>
        <v>20.336303605438953</v>
      </c>
      <c r="V20" s="939">
        <f aca="true" t="shared" si="20" ref="V20:V25">H20</f>
        <v>5548201</v>
      </c>
      <c r="W20" s="939">
        <f t="shared" si="12"/>
        <v>5548201</v>
      </c>
      <c r="X20" s="940">
        <f aca="true" t="shared" si="21" ref="X20:X25">V20-W20</f>
        <v>0</v>
      </c>
      <c r="Y20" s="982">
        <f t="shared" si="3"/>
        <v>5548201</v>
      </c>
      <c r="Z20" s="982">
        <f t="shared" si="11"/>
        <v>0</v>
      </c>
    </row>
    <row r="21" spans="1:26" ht="18.75" customHeight="1">
      <c r="A21" s="305">
        <v>8</v>
      </c>
      <c r="B21" s="308" t="s">
        <v>341</v>
      </c>
      <c r="C21" s="989">
        <f t="shared" si="15"/>
        <v>8720738</v>
      </c>
      <c r="D21" s="989">
        <v>7621661</v>
      </c>
      <c r="E21" s="981">
        <v>1099077</v>
      </c>
      <c r="F21" s="981">
        <v>200000</v>
      </c>
      <c r="G21" s="981"/>
      <c r="H21" s="989">
        <f t="shared" si="16"/>
        <v>8520738</v>
      </c>
      <c r="I21" s="989">
        <f t="shared" si="17"/>
        <v>7126782</v>
      </c>
      <c r="J21" s="989">
        <f t="shared" si="18"/>
        <v>1250517</v>
      </c>
      <c r="K21" s="981">
        <v>308699</v>
      </c>
      <c r="L21" s="981">
        <v>941818</v>
      </c>
      <c r="M21" s="981"/>
      <c r="N21" s="981">
        <v>5876265</v>
      </c>
      <c r="O21" s="981"/>
      <c r="P21" s="981"/>
      <c r="Q21" s="981">
        <v>1393956</v>
      </c>
      <c r="R21" s="981"/>
      <c r="S21" s="981"/>
      <c r="T21" s="981">
        <f t="shared" si="19"/>
        <v>7270221</v>
      </c>
      <c r="U21" s="284">
        <f t="shared" si="1"/>
        <v>17.546727260634604</v>
      </c>
      <c r="V21" s="939">
        <f t="shared" si="20"/>
        <v>8520738</v>
      </c>
      <c r="W21" s="939">
        <f t="shared" si="12"/>
        <v>8520738</v>
      </c>
      <c r="X21" s="940">
        <f t="shared" si="21"/>
        <v>0</v>
      </c>
      <c r="Y21" s="982">
        <f t="shared" si="3"/>
        <v>8520738</v>
      </c>
      <c r="Z21" s="982">
        <f t="shared" si="11"/>
        <v>0</v>
      </c>
    </row>
    <row r="22" spans="1:26" ht="18.75" customHeight="1">
      <c r="A22" s="305">
        <v>9</v>
      </c>
      <c r="B22" s="306" t="s">
        <v>333</v>
      </c>
      <c r="C22" s="989">
        <f t="shared" si="15"/>
        <v>37631729</v>
      </c>
      <c r="D22" s="989">
        <v>9082235</v>
      </c>
      <c r="E22" s="981">
        <v>28549494</v>
      </c>
      <c r="F22" s="981">
        <v>25761063</v>
      </c>
      <c r="G22" s="981">
        <v>152000</v>
      </c>
      <c r="H22" s="989">
        <f t="shared" si="16"/>
        <v>11718666</v>
      </c>
      <c r="I22" s="989">
        <f t="shared" si="17"/>
        <v>10208560</v>
      </c>
      <c r="J22" s="989">
        <f t="shared" si="18"/>
        <v>4357744</v>
      </c>
      <c r="K22" s="981">
        <v>2061020</v>
      </c>
      <c r="L22" s="981">
        <v>2296724</v>
      </c>
      <c r="M22" s="981"/>
      <c r="N22" s="981">
        <v>5850816</v>
      </c>
      <c r="O22" s="981"/>
      <c r="P22" s="981"/>
      <c r="Q22" s="981">
        <v>1510106</v>
      </c>
      <c r="R22" s="981"/>
      <c r="S22" s="981">
        <v>0</v>
      </c>
      <c r="T22" s="981">
        <f t="shared" si="19"/>
        <v>7360922</v>
      </c>
      <c r="U22" s="284">
        <f t="shared" si="1"/>
        <v>42.687156660684764</v>
      </c>
      <c r="V22" s="939">
        <f t="shared" si="20"/>
        <v>11718666</v>
      </c>
      <c r="W22" s="939">
        <f t="shared" si="12"/>
        <v>11718666</v>
      </c>
      <c r="X22" s="940">
        <f t="shared" si="21"/>
        <v>0</v>
      </c>
      <c r="Y22" s="982">
        <f t="shared" si="3"/>
        <v>11718666</v>
      </c>
      <c r="Z22" s="982">
        <f t="shared" si="11"/>
        <v>0</v>
      </c>
    </row>
    <row r="23" spans="1:26" ht="18.75" customHeight="1">
      <c r="A23" s="305">
        <v>10</v>
      </c>
      <c r="B23" s="306" t="s">
        <v>334</v>
      </c>
      <c r="C23" s="989">
        <f t="shared" si="15"/>
        <v>8847678</v>
      </c>
      <c r="D23" s="989">
        <v>5492292</v>
      </c>
      <c r="E23" s="981">
        <v>3355386</v>
      </c>
      <c r="F23" s="981">
        <v>200</v>
      </c>
      <c r="G23" s="981">
        <v>300000</v>
      </c>
      <c r="H23" s="989">
        <f t="shared" si="16"/>
        <v>8547478</v>
      </c>
      <c r="I23" s="989">
        <f t="shared" si="17"/>
        <v>6785429</v>
      </c>
      <c r="J23" s="989">
        <f t="shared" si="18"/>
        <v>850075</v>
      </c>
      <c r="K23" s="981">
        <v>385975</v>
      </c>
      <c r="L23" s="981">
        <v>464100</v>
      </c>
      <c r="M23" s="981"/>
      <c r="N23" s="981">
        <v>5935354</v>
      </c>
      <c r="O23" s="981"/>
      <c r="P23" s="981"/>
      <c r="Q23" s="981">
        <v>1762049</v>
      </c>
      <c r="R23" s="981"/>
      <c r="S23" s="981"/>
      <c r="T23" s="981">
        <f t="shared" si="19"/>
        <v>7697403</v>
      </c>
      <c r="U23" s="284">
        <f t="shared" si="1"/>
        <v>12.52794775392978</v>
      </c>
      <c r="V23" s="939">
        <f t="shared" si="20"/>
        <v>8547478</v>
      </c>
      <c r="W23" s="939">
        <f t="shared" si="12"/>
        <v>8547478</v>
      </c>
      <c r="X23" s="940">
        <f t="shared" si="21"/>
        <v>0</v>
      </c>
      <c r="Y23" s="982">
        <f t="shared" si="3"/>
        <v>8547478</v>
      </c>
      <c r="Z23" s="982">
        <f t="shared" si="11"/>
        <v>0</v>
      </c>
    </row>
    <row r="24" spans="1:26" ht="18.75" customHeight="1">
      <c r="A24" s="305">
        <v>11</v>
      </c>
      <c r="B24" s="306" t="s">
        <v>335</v>
      </c>
      <c r="C24" s="989">
        <f t="shared" si="15"/>
        <v>26439571</v>
      </c>
      <c r="D24" s="989">
        <v>5610542</v>
      </c>
      <c r="E24" s="981">
        <v>20829029</v>
      </c>
      <c r="F24" s="981">
        <v>121700</v>
      </c>
      <c r="G24" s="981"/>
      <c r="H24" s="989">
        <f t="shared" si="16"/>
        <v>26317871</v>
      </c>
      <c r="I24" s="989">
        <f t="shared" si="17"/>
        <v>25416427</v>
      </c>
      <c r="J24" s="989">
        <f t="shared" si="18"/>
        <v>1275251</v>
      </c>
      <c r="K24" s="981">
        <v>1021772</v>
      </c>
      <c r="L24" s="981">
        <v>253479</v>
      </c>
      <c r="M24" s="981"/>
      <c r="N24" s="981">
        <v>24141176</v>
      </c>
      <c r="O24" s="981"/>
      <c r="P24" s="981"/>
      <c r="Q24" s="981">
        <v>901444</v>
      </c>
      <c r="R24" s="981"/>
      <c r="S24" s="981"/>
      <c r="T24" s="981">
        <f t="shared" si="19"/>
        <v>25042620</v>
      </c>
      <c r="U24" s="284">
        <f t="shared" si="1"/>
        <v>5.017428295487796</v>
      </c>
      <c r="V24" s="939">
        <f t="shared" si="20"/>
        <v>26317871</v>
      </c>
      <c r="W24" s="939">
        <f t="shared" si="12"/>
        <v>26317871</v>
      </c>
      <c r="X24" s="940">
        <f t="shared" si="21"/>
        <v>0</v>
      </c>
      <c r="Y24" s="982">
        <f t="shared" si="3"/>
        <v>26317871</v>
      </c>
      <c r="Z24" s="982">
        <f t="shared" si="11"/>
        <v>0</v>
      </c>
    </row>
    <row r="25" spans="1:26" ht="18.75" customHeight="1">
      <c r="A25" s="305">
        <v>12</v>
      </c>
      <c r="B25" s="306" t="s">
        <v>336</v>
      </c>
      <c r="C25" s="989">
        <f t="shared" si="15"/>
        <v>15042880</v>
      </c>
      <c r="D25" s="989">
        <v>10570897</v>
      </c>
      <c r="E25" s="981">
        <v>4471983</v>
      </c>
      <c r="F25" s="981"/>
      <c r="G25" s="981"/>
      <c r="H25" s="989">
        <f t="shared" si="16"/>
        <v>15042880</v>
      </c>
      <c r="I25" s="989">
        <f t="shared" si="17"/>
        <v>9594498</v>
      </c>
      <c r="J25" s="989">
        <f t="shared" si="18"/>
        <v>3101990</v>
      </c>
      <c r="K25" s="981">
        <v>2884249</v>
      </c>
      <c r="L25" s="981">
        <v>217741</v>
      </c>
      <c r="M25" s="981"/>
      <c r="N25" s="981">
        <v>6492508</v>
      </c>
      <c r="O25" s="981"/>
      <c r="P25" s="981"/>
      <c r="Q25" s="981">
        <v>5448382</v>
      </c>
      <c r="R25" s="981"/>
      <c r="S25" s="981"/>
      <c r="T25" s="981">
        <f t="shared" si="19"/>
        <v>11940890</v>
      </c>
      <c r="U25" s="284">
        <f t="shared" si="1"/>
        <v>32.33092549500766</v>
      </c>
      <c r="V25" s="939">
        <f t="shared" si="20"/>
        <v>15042880</v>
      </c>
      <c r="W25" s="939">
        <f t="shared" si="12"/>
        <v>15042880</v>
      </c>
      <c r="X25" s="940">
        <f t="shared" si="21"/>
        <v>0</v>
      </c>
      <c r="Y25" s="982">
        <f t="shared" si="3"/>
        <v>15042880</v>
      </c>
      <c r="Z25" s="982">
        <f t="shared" si="11"/>
        <v>0</v>
      </c>
    </row>
    <row r="26" spans="1:61" s="900" customFormat="1" ht="25.5">
      <c r="A26" s="897" t="s">
        <v>14</v>
      </c>
      <c r="B26" s="898" t="s">
        <v>337</v>
      </c>
      <c r="C26" s="303">
        <f aca="true" t="shared" si="22" ref="C26:T26">SUM(C27:C29)</f>
        <v>28714842</v>
      </c>
      <c r="D26" s="990">
        <f t="shared" si="22"/>
        <v>22724262</v>
      </c>
      <c r="E26" s="303">
        <f t="shared" si="22"/>
        <v>5990580</v>
      </c>
      <c r="F26" s="303">
        <f t="shared" si="22"/>
        <v>249842</v>
      </c>
      <c r="G26" s="303">
        <f t="shared" si="22"/>
        <v>0</v>
      </c>
      <c r="H26" s="303">
        <f t="shared" si="22"/>
        <v>28465000</v>
      </c>
      <c r="I26" s="303">
        <f t="shared" si="22"/>
        <v>25903767</v>
      </c>
      <c r="J26" s="303">
        <f t="shared" si="22"/>
        <v>7661127</v>
      </c>
      <c r="K26" s="303">
        <f t="shared" si="22"/>
        <v>2646440</v>
      </c>
      <c r="L26" s="303">
        <f t="shared" si="22"/>
        <v>5004037</v>
      </c>
      <c r="M26" s="303">
        <f t="shared" si="22"/>
        <v>10650</v>
      </c>
      <c r="N26" s="303">
        <f t="shared" si="22"/>
        <v>18242640</v>
      </c>
      <c r="O26" s="303">
        <f t="shared" si="22"/>
        <v>0</v>
      </c>
      <c r="P26" s="303">
        <f t="shared" si="22"/>
        <v>0</v>
      </c>
      <c r="Q26" s="303">
        <f t="shared" si="22"/>
        <v>2560933</v>
      </c>
      <c r="R26" s="303">
        <f t="shared" si="22"/>
        <v>0</v>
      </c>
      <c r="S26" s="303">
        <f t="shared" si="22"/>
        <v>300</v>
      </c>
      <c r="T26" s="303">
        <f t="shared" si="22"/>
        <v>20803873</v>
      </c>
      <c r="U26" s="307">
        <f t="shared" si="1"/>
        <v>29.575339370524755</v>
      </c>
      <c r="V26" s="370">
        <f>SUM(V27:V29)</f>
        <v>28465000</v>
      </c>
      <c r="W26" s="976">
        <f t="shared" si="12"/>
        <v>28465000</v>
      </c>
      <c r="X26" s="373">
        <f>SUM(X27:X29)</f>
        <v>0</v>
      </c>
      <c r="Y26" s="975">
        <f t="shared" si="3"/>
        <v>28465000</v>
      </c>
      <c r="Z26" s="975">
        <f t="shared" si="11"/>
        <v>0</v>
      </c>
      <c r="AA26" s="976">
        <f>22725074+2731983</f>
        <v>25457057</v>
      </c>
      <c r="AB26" s="977">
        <f>D26</f>
        <v>22724262</v>
      </c>
      <c r="AC26" s="977">
        <f>AA26-AB26</f>
        <v>2732795</v>
      </c>
      <c r="AD26" s="904">
        <f>D26+'[5]PT02'!C150</f>
        <v>25457057</v>
      </c>
      <c r="AE26" s="899"/>
      <c r="AF26" s="899"/>
      <c r="AG26" s="899"/>
      <c r="AH26" s="899"/>
      <c r="AI26" s="899"/>
      <c r="AJ26" s="899"/>
      <c r="AK26" s="899"/>
      <c r="AL26" s="899"/>
      <c r="AM26" s="899"/>
      <c r="AN26" s="899"/>
      <c r="AO26" s="899"/>
      <c r="AP26" s="899"/>
      <c r="AQ26" s="899"/>
      <c r="AR26" s="899"/>
      <c r="AS26" s="899"/>
      <c r="AT26" s="899"/>
      <c r="AU26" s="899"/>
      <c r="AV26" s="899"/>
      <c r="AW26" s="899"/>
      <c r="AX26" s="899"/>
      <c r="AY26" s="899"/>
      <c r="AZ26" s="899"/>
      <c r="BA26" s="899"/>
      <c r="BB26" s="899"/>
      <c r="BC26" s="899"/>
      <c r="BD26" s="899"/>
      <c r="BE26" s="899"/>
      <c r="BF26" s="899"/>
      <c r="BG26" s="899"/>
      <c r="BH26" s="899"/>
      <c r="BI26" s="899"/>
    </row>
    <row r="27" spans="1:26" ht="18.75" customHeight="1">
      <c r="A27" s="305">
        <v>13</v>
      </c>
      <c r="B27" s="835" t="s">
        <v>329</v>
      </c>
      <c r="C27" s="989">
        <f>D27+E27</f>
        <v>9875232</v>
      </c>
      <c r="D27" s="989">
        <v>9475301</v>
      </c>
      <c r="E27" s="981">
        <v>399931</v>
      </c>
      <c r="F27" s="981">
        <v>70200</v>
      </c>
      <c r="G27" s="991">
        <v>0</v>
      </c>
      <c r="H27" s="989">
        <f>I27+Q27+R27+S27</f>
        <v>9805032</v>
      </c>
      <c r="I27" s="989">
        <f>J27+N27+O27+P27</f>
        <v>9423162</v>
      </c>
      <c r="J27" s="989">
        <f>K27+L27+M27</f>
        <v>3497797</v>
      </c>
      <c r="K27" s="981">
        <v>808599</v>
      </c>
      <c r="L27" s="981">
        <v>2689198</v>
      </c>
      <c r="M27" s="981">
        <v>0</v>
      </c>
      <c r="N27" s="981">
        <v>5925365</v>
      </c>
      <c r="O27" s="981">
        <v>0</v>
      </c>
      <c r="P27" s="981">
        <v>0</v>
      </c>
      <c r="Q27" s="981">
        <v>381870</v>
      </c>
      <c r="R27" s="981">
        <v>0</v>
      </c>
      <c r="S27" s="981">
        <v>0</v>
      </c>
      <c r="T27" s="981">
        <f>N27+O27+P27+Q27+R27+S27</f>
        <v>6307235</v>
      </c>
      <c r="U27" s="284">
        <f t="shared" si="1"/>
        <v>37.11914323451088</v>
      </c>
      <c r="V27" s="939">
        <f>H27</f>
        <v>9805032</v>
      </c>
      <c r="W27" s="939">
        <f t="shared" si="12"/>
        <v>9805032</v>
      </c>
      <c r="X27" s="992">
        <f>V27-W27</f>
        <v>0</v>
      </c>
      <c r="Y27" s="982">
        <f t="shared" si="3"/>
        <v>9805032</v>
      </c>
      <c r="Z27" s="982">
        <f t="shared" si="11"/>
        <v>0</v>
      </c>
    </row>
    <row r="28" spans="1:26" ht="18.75" customHeight="1">
      <c r="A28" s="305">
        <v>14</v>
      </c>
      <c r="B28" s="308" t="s">
        <v>339</v>
      </c>
      <c r="C28" s="989">
        <f>D28+E28</f>
        <v>4666360</v>
      </c>
      <c r="D28" s="989">
        <v>2747654</v>
      </c>
      <c r="E28" s="981">
        <v>1918706</v>
      </c>
      <c r="F28" s="981">
        <v>1794</v>
      </c>
      <c r="G28" s="991">
        <v>0</v>
      </c>
      <c r="H28" s="989">
        <f>I28+Q28+R28+S28</f>
        <v>4664566</v>
      </c>
      <c r="I28" s="989">
        <f>J28+N28+O28+P28</f>
        <v>3944894</v>
      </c>
      <c r="J28" s="989">
        <f>K28+L28+M28</f>
        <v>1599336</v>
      </c>
      <c r="K28" s="981">
        <v>380161</v>
      </c>
      <c r="L28" s="981">
        <v>1219175</v>
      </c>
      <c r="M28" s="981">
        <v>0</v>
      </c>
      <c r="N28" s="981">
        <v>2345558</v>
      </c>
      <c r="O28" s="981">
        <v>0</v>
      </c>
      <c r="P28" s="981">
        <v>0</v>
      </c>
      <c r="Q28" s="981">
        <v>719672</v>
      </c>
      <c r="R28" s="981">
        <v>0</v>
      </c>
      <c r="S28" s="981">
        <v>0</v>
      </c>
      <c r="T28" s="981">
        <f>N28+O28+P28+Q28+R28+S28</f>
        <v>3065230</v>
      </c>
      <c r="U28" s="284">
        <f t="shared" si="1"/>
        <v>40.541925841353404</v>
      </c>
      <c r="V28" s="939">
        <f>H28</f>
        <v>4664566</v>
      </c>
      <c r="W28" s="939">
        <f>C28-F28-G28</f>
        <v>4664566</v>
      </c>
      <c r="X28" s="992">
        <f>V28-W28</f>
        <v>0</v>
      </c>
      <c r="Y28" s="982">
        <f>X28+W28</f>
        <v>4664566</v>
      </c>
      <c r="Z28" s="982">
        <f>V28-Y28</f>
        <v>0</v>
      </c>
    </row>
    <row r="29" spans="1:26" ht="18.75" customHeight="1">
      <c r="A29" s="305">
        <v>15</v>
      </c>
      <c r="B29" s="308" t="s">
        <v>340</v>
      </c>
      <c r="C29" s="989">
        <f>D29+E29</f>
        <v>14173250</v>
      </c>
      <c r="D29" s="989">
        <v>10501307</v>
      </c>
      <c r="E29" s="981">
        <v>3671943</v>
      </c>
      <c r="F29" s="981">
        <v>177848</v>
      </c>
      <c r="G29" s="991">
        <v>0</v>
      </c>
      <c r="H29" s="989">
        <f>I29+Q29+R29+S29</f>
        <v>13995402</v>
      </c>
      <c r="I29" s="989">
        <f>J29+N29+O29+P29</f>
        <v>12535711</v>
      </c>
      <c r="J29" s="989">
        <f>K29+L29+M29</f>
        <v>2563994</v>
      </c>
      <c r="K29" s="981">
        <v>1457680</v>
      </c>
      <c r="L29" s="981">
        <v>1095664</v>
      </c>
      <c r="M29" s="981">
        <v>10650</v>
      </c>
      <c r="N29" s="981">
        <v>9971717</v>
      </c>
      <c r="O29" s="981">
        <v>0</v>
      </c>
      <c r="P29" s="981">
        <v>0</v>
      </c>
      <c r="Q29" s="981">
        <v>1459391</v>
      </c>
      <c r="R29" s="981">
        <v>0</v>
      </c>
      <c r="S29" s="981">
        <v>300</v>
      </c>
      <c r="T29" s="981">
        <f>N29+O29+P29+Q29+R29+S29</f>
        <v>11431408</v>
      </c>
      <c r="U29" s="284">
        <f t="shared" si="1"/>
        <v>20.453518751349645</v>
      </c>
      <c r="V29" s="939">
        <f>H29</f>
        <v>13995402</v>
      </c>
      <c r="W29" s="939">
        <f>C29-F29-G29</f>
        <v>13995402</v>
      </c>
      <c r="X29" s="992">
        <f>V29-W29</f>
        <v>0</v>
      </c>
      <c r="Y29" s="982">
        <f>X29+W29</f>
        <v>13995402</v>
      </c>
      <c r="Z29" s="982">
        <f>V29-Y29</f>
        <v>0</v>
      </c>
    </row>
    <row r="30" spans="1:61" s="900" customFormat="1" ht="25.5">
      <c r="A30" s="897" t="s">
        <v>19</v>
      </c>
      <c r="B30" s="898" t="s">
        <v>342</v>
      </c>
      <c r="C30" s="303">
        <f>SUM(C31:C34)</f>
        <v>30983174</v>
      </c>
      <c r="D30" s="303">
        <f aca="true" t="shared" si="23" ref="D30:T30">SUM(D31:D34)</f>
        <v>24930629</v>
      </c>
      <c r="E30" s="303">
        <f t="shared" si="23"/>
        <v>6052545</v>
      </c>
      <c r="F30" s="303">
        <f t="shared" si="23"/>
        <v>37000</v>
      </c>
      <c r="G30" s="303">
        <f t="shared" si="23"/>
        <v>0</v>
      </c>
      <c r="H30" s="303">
        <f t="shared" si="23"/>
        <v>30946174</v>
      </c>
      <c r="I30" s="303">
        <f t="shared" si="23"/>
        <v>23776168</v>
      </c>
      <c r="J30" s="303">
        <f t="shared" si="23"/>
        <v>7969035</v>
      </c>
      <c r="K30" s="303">
        <f t="shared" si="23"/>
        <v>4274674</v>
      </c>
      <c r="L30" s="303">
        <f t="shared" si="23"/>
        <v>3686611</v>
      </c>
      <c r="M30" s="303">
        <f t="shared" si="23"/>
        <v>7750</v>
      </c>
      <c r="N30" s="303">
        <f t="shared" si="23"/>
        <v>15807133</v>
      </c>
      <c r="O30" s="303">
        <f t="shared" si="23"/>
        <v>0</v>
      </c>
      <c r="P30" s="303">
        <f t="shared" si="23"/>
        <v>0</v>
      </c>
      <c r="Q30" s="303">
        <f t="shared" si="23"/>
        <v>7073956</v>
      </c>
      <c r="R30" s="303">
        <f t="shared" si="23"/>
        <v>96050</v>
      </c>
      <c r="S30" s="303">
        <f t="shared" si="23"/>
        <v>0</v>
      </c>
      <c r="T30" s="303">
        <f t="shared" si="23"/>
        <v>22977139</v>
      </c>
      <c r="U30" s="304">
        <f t="shared" si="1"/>
        <v>33.516902303180224</v>
      </c>
      <c r="V30" s="377">
        <f>SUM(V31:V33)</f>
        <v>29251517</v>
      </c>
      <c r="W30" s="976">
        <f t="shared" si="12"/>
        <v>30946174</v>
      </c>
      <c r="X30" s="378">
        <f>SUM(X31:X33)</f>
        <v>0</v>
      </c>
      <c r="Y30" s="975">
        <f t="shared" si="3"/>
        <v>30946174</v>
      </c>
      <c r="Z30" s="975">
        <f t="shared" si="11"/>
        <v>-1694657</v>
      </c>
      <c r="AA30" s="976">
        <f>24680689+1956915</f>
        <v>26637604</v>
      </c>
      <c r="AB30" s="977">
        <f>D30</f>
        <v>24930629</v>
      </c>
      <c r="AC30" s="977">
        <f>AA30-AB30</f>
        <v>1706975</v>
      </c>
      <c r="AD30" s="904">
        <f>D30+'[5]PT02'!C189</f>
        <v>26637604</v>
      </c>
      <c r="AE30" s="899"/>
      <c r="AF30" s="899"/>
      <c r="AG30" s="899"/>
      <c r="AH30" s="899"/>
      <c r="AI30" s="899"/>
      <c r="AJ30" s="899"/>
      <c r="AK30" s="899"/>
      <c r="AL30" s="899"/>
      <c r="AM30" s="899"/>
      <c r="AN30" s="899"/>
      <c r="AO30" s="899"/>
      <c r="AP30" s="899"/>
      <c r="AQ30" s="899"/>
      <c r="AR30" s="899"/>
      <c r="AS30" s="899"/>
      <c r="AT30" s="899"/>
      <c r="AU30" s="899"/>
      <c r="AV30" s="899"/>
      <c r="AW30" s="899"/>
      <c r="AX30" s="899"/>
      <c r="AY30" s="899"/>
      <c r="AZ30" s="899"/>
      <c r="BA30" s="899"/>
      <c r="BB30" s="899"/>
      <c r="BC30" s="899"/>
      <c r="BD30" s="899"/>
      <c r="BE30" s="899"/>
      <c r="BF30" s="899"/>
      <c r="BG30" s="899"/>
      <c r="BH30" s="899"/>
      <c r="BI30" s="899"/>
    </row>
    <row r="31" spans="1:26" ht="18.75" customHeight="1">
      <c r="A31" s="305">
        <v>16</v>
      </c>
      <c r="B31" s="836" t="s">
        <v>343</v>
      </c>
      <c r="C31" s="989">
        <f>D31+E31</f>
        <v>4115156</v>
      </c>
      <c r="D31" s="989">
        <v>3455581</v>
      </c>
      <c r="E31" s="837">
        <v>659575</v>
      </c>
      <c r="F31" s="837">
        <v>0</v>
      </c>
      <c r="G31" s="837">
        <v>0</v>
      </c>
      <c r="H31" s="838">
        <f>I31+Q31+R31+S31</f>
        <v>4115156</v>
      </c>
      <c r="I31" s="838">
        <f>SUM(J31,N31:P31)</f>
        <v>4115156</v>
      </c>
      <c r="J31" s="838">
        <f>SUM(K31:M31)</f>
        <v>3283841</v>
      </c>
      <c r="K31" s="837">
        <v>3073117</v>
      </c>
      <c r="L31" s="837">
        <v>210724</v>
      </c>
      <c r="M31" s="837">
        <v>0</v>
      </c>
      <c r="N31" s="837">
        <v>831315</v>
      </c>
      <c r="O31" s="837">
        <v>0</v>
      </c>
      <c r="P31" s="837">
        <v>0</v>
      </c>
      <c r="Q31" s="837">
        <v>0</v>
      </c>
      <c r="R31" s="837">
        <v>0</v>
      </c>
      <c r="S31" s="837"/>
      <c r="T31" s="981">
        <f>N31+O31+P31+Q31+R31+S31</f>
        <v>831315</v>
      </c>
      <c r="U31" s="284">
        <f t="shared" si="1"/>
        <v>79.79870021938414</v>
      </c>
      <c r="V31" s="939">
        <f>H31</f>
        <v>4115156</v>
      </c>
      <c r="W31" s="939">
        <f t="shared" si="12"/>
        <v>4115156</v>
      </c>
      <c r="X31" s="940">
        <f>V31-W31</f>
        <v>0</v>
      </c>
      <c r="Y31" s="982">
        <f t="shared" si="3"/>
        <v>4115156</v>
      </c>
      <c r="Z31" s="982">
        <f t="shared" si="11"/>
        <v>0</v>
      </c>
    </row>
    <row r="32" spans="1:26" ht="18.75" customHeight="1">
      <c r="A32" s="305">
        <v>17</v>
      </c>
      <c r="B32" s="836" t="s">
        <v>412</v>
      </c>
      <c r="C32" s="989">
        <f>D32+E32</f>
        <v>9646269</v>
      </c>
      <c r="D32" s="989">
        <v>6251700</v>
      </c>
      <c r="E32" s="837">
        <v>3394569</v>
      </c>
      <c r="F32" s="837">
        <v>37000</v>
      </c>
      <c r="G32" s="837">
        <v>0</v>
      </c>
      <c r="H32" s="838">
        <f>I32+Q32+R32+S32</f>
        <v>9609269</v>
      </c>
      <c r="I32" s="838">
        <f>SUM(J32,N32:P32)</f>
        <v>8857261</v>
      </c>
      <c r="J32" s="838">
        <f>SUM(K32:M32)</f>
        <v>2729635</v>
      </c>
      <c r="K32" s="837">
        <v>542427</v>
      </c>
      <c r="L32" s="837">
        <v>2184333</v>
      </c>
      <c r="M32" s="837">
        <v>2875</v>
      </c>
      <c r="N32" s="837">
        <v>6127626</v>
      </c>
      <c r="O32" s="837"/>
      <c r="P32" s="837"/>
      <c r="Q32" s="837">
        <v>655958</v>
      </c>
      <c r="R32" s="837">
        <v>96050</v>
      </c>
      <c r="S32" s="837"/>
      <c r="T32" s="981">
        <f>N32+O32+P32+Q32+R32+S32</f>
        <v>6879634</v>
      </c>
      <c r="U32" s="284">
        <f t="shared" si="1"/>
        <v>30.818048604416198</v>
      </c>
      <c r="V32" s="939">
        <f>H32</f>
        <v>9609269</v>
      </c>
      <c r="W32" s="939">
        <f>C32-F32-G32</f>
        <v>9609269</v>
      </c>
      <c r="X32" s="940">
        <f>V32-W32</f>
        <v>0</v>
      </c>
      <c r="Y32" s="982">
        <f>X32+W32</f>
        <v>9609269</v>
      </c>
      <c r="Z32" s="982">
        <f>V32-Y32</f>
        <v>0</v>
      </c>
    </row>
    <row r="33" spans="1:26" ht="18.75" customHeight="1">
      <c r="A33" s="305">
        <v>18</v>
      </c>
      <c r="B33" s="836" t="s">
        <v>411</v>
      </c>
      <c r="C33" s="989">
        <f>D33+E33</f>
        <v>15527092</v>
      </c>
      <c r="D33" s="989">
        <v>14677940</v>
      </c>
      <c r="E33" s="837">
        <v>849152</v>
      </c>
      <c r="F33" s="837"/>
      <c r="G33" s="837"/>
      <c r="H33" s="838">
        <f>I33+Q33+R33+S33</f>
        <v>15527092</v>
      </c>
      <c r="I33" s="838">
        <f>SUM(J33,N33:P33)</f>
        <v>9527092</v>
      </c>
      <c r="J33" s="838">
        <f>SUM(K33:M33)</f>
        <v>1910835</v>
      </c>
      <c r="K33" s="837">
        <v>619281</v>
      </c>
      <c r="L33" s="837">
        <v>1291554</v>
      </c>
      <c r="M33" s="837">
        <v>0</v>
      </c>
      <c r="N33" s="837">
        <v>7616257</v>
      </c>
      <c r="O33" s="837"/>
      <c r="P33" s="837"/>
      <c r="Q33" s="837">
        <v>6000000</v>
      </c>
      <c r="R33" s="837"/>
      <c r="S33" s="837"/>
      <c r="T33" s="981">
        <f>N33+O33+P33+Q33+R33+S33</f>
        <v>13616257</v>
      </c>
      <c r="U33" s="284">
        <f t="shared" si="1"/>
        <v>20.05685470445756</v>
      </c>
      <c r="V33" s="939">
        <f>H33</f>
        <v>15527092</v>
      </c>
      <c r="W33" s="939">
        <f t="shared" si="12"/>
        <v>15527092</v>
      </c>
      <c r="X33" s="940">
        <f>V33-W33</f>
        <v>0</v>
      </c>
      <c r="Y33" s="982">
        <f t="shared" si="3"/>
        <v>15527092</v>
      </c>
      <c r="Z33" s="982">
        <f t="shared" si="11"/>
        <v>0</v>
      </c>
    </row>
    <row r="34" spans="1:26" ht="18.75" customHeight="1">
      <c r="A34" s="305">
        <v>19</v>
      </c>
      <c r="B34" s="836" t="s">
        <v>344</v>
      </c>
      <c r="C34" s="989">
        <f>D34+E34</f>
        <v>1694657</v>
      </c>
      <c r="D34" s="989">
        <v>545408</v>
      </c>
      <c r="E34" s="837">
        <v>1149249</v>
      </c>
      <c r="F34" s="837"/>
      <c r="G34" s="837"/>
      <c r="H34" s="838">
        <f>I34+Q34+R34+S34</f>
        <v>1694657</v>
      </c>
      <c r="I34" s="838">
        <f>SUM(J34,N34:P34)</f>
        <v>1276659</v>
      </c>
      <c r="J34" s="838">
        <f>SUM(K34:M34)</f>
        <v>44724</v>
      </c>
      <c r="K34" s="837">
        <v>39849</v>
      </c>
      <c r="L34" s="837"/>
      <c r="M34" s="837">
        <v>4875</v>
      </c>
      <c r="N34" s="837">
        <v>1231935</v>
      </c>
      <c r="O34" s="837"/>
      <c r="P34" s="837"/>
      <c r="Q34" s="837">
        <v>417998</v>
      </c>
      <c r="R34" s="837"/>
      <c r="S34" s="837"/>
      <c r="T34" s="981">
        <f>N34+O34+P34+Q34+R34+S34</f>
        <v>1649933</v>
      </c>
      <c r="U34" s="284">
        <f t="shared" si="1"/>
        <v>3.503206416122081</v>
      </c>
      <c r="V34" s="939">
        <f>H34</f>
        <v>1694657</v>
      </c>
      <c r="W34" s="939">
        <f>C34-F34-G34</f>
        <v>1694657</v>
      </c>
      <c r="X34" s="940">
        <f>V34-W34</f>
        <v>0</v>
      </c>
      <c r="Y34" s="982">
        <f>X34+W34</f>
        <v>1694657</v>
      </c>
      <c r="Z34" s="982">
        <f>V34-Y34</f>
        <v>0</v>
      </c>
    </row>
    <row r="35" spans="1:61" s="900" customFormat="1" ht="25.5">
      <c r="A35" s="897" t="s">
        <v>22</v>
      </c>
      <c r="B35" s="898" t="s">
        <v>345</v>
      </c>
      <c r="C35" s="303">
        <f>SUM(C36:C41)</f>
        <v>18136287</v>
      </c>
      <c r="D35" s="303">
        <f>SUM(D36:D41)</f>
        <v>9843021</v>
      </c>
      <c r="E35" s="303">
        <f aca="true" t="shared" si="24" ref="E35:X35">SUM(E36:E41)</f>
        <v>8293266</v>
      </c>
      <c r="F35" s="303">
        <f t="shared" si="24"/>
        <v>286829</v>
      </c>
      <c r="G35" s="303">
        <f t="shared" si="24"/>
        <v>0</v>
      </c>
      <c r="H35" s="303">
        <f t="shared" si="24"/>
        <v>17849458</v>
      </c>
      <c r="I35" s="303">
        <f t="shared" si="24"/>
        <v>13063564</v>
      </c>
      <c r="J35" s="303">
        <f t="shared" si="24"/>
        <v>8422303</v>
      </c>
      <c r="K35" s="303">
        <f t="shared" si="24"/>
        <v>5603516</v>
      </c>
      <c r="L35" s="303">
        <f t="shared" si="24"/>
        <v>2720797</v>
      </c>
      <c r="M35" s="303">
        <f t="shared" si="24"/>
        <v>97990</v>
      </c>
      <c r="N35" s="303">
        <f t="shared" si="24"/>
        <v>4641261</v>
      </c>
      <c r="O35" s="303">
        <f t="shared" si="24"/>
        <v>0</v>
      </c>
      <c r="P35" s="303">
        <f t="shared" si="24"/>
        <v>0</v>
      </c>
      <c r="Q35" s="303">
        <f t="shared" si="24"/>
        <v>1915787</v>
      </c>
      <c r="R35" s="303">
        <f t="shared" si="24"/>
        <v>0</v>
      </c>
      <c r="S35" s="303">
        <f t="shared" si="24"/>
        <v>2870107</v>
      </c>
      <c r="T35" s="303">
        <f t="shared" si="24"/>
        <v>9427155</v>
      </c>
      <c r="U35" s="304">
        <f t="shared" si="1"/>
        <v>64.47170925177845</v>
      </c>
      <c r="V35" s="379">
        <f t="shared" si="24"/>
        <v>17849458</v>
      </c>
      <c r="W35" s="379">
        <f t="shared" si="24"/>
        <v>17849458</v>
      </c>
      <c r="X35" s="379">
        <f t="shared" si="24"/>
        <v>0</v>
      </c>
      <c r="Y35" s="975">
        <f>X35+W35</f>
        <v>17849458</v>
      </c>
      <c r="Z35" s="975">
        <f aca="true" t="shared" si="25" ref="Z35:Z41">V35-Y35</f>
        <v>0</v>
      </c>
      <c r="AA35" s="976">
        <f>10139124+19662238</f>
        <v>29801362</v>
      </c>
      <c r="AB35" s="977">
        <f>D35</f>
        <v>9843021</v>
      </c>
      <c r="AC35" s="977">
        <f>AA35-AB35</f>
        <v>19958341</v>
      </c>
      <c r="AD35" s="904">
        <f>D35+'[5]PT02'!C226</f>
        <v>29801362</v>
      </c>
      <c r="AE35" s="899"/>
      <c r="AF35" s="899"/>
      <c r="AG35" s="899"/>
      <c r="AH35" s="899"/>
      <c r="AI35" s="899"/>
      <c r="AJ35" s="899"/>
      <c r="AK35" s="899"/>
      <c r="AL35" s="899"/>
      <c r="AM35" s="899"/>
      <c r="AN35" s="899"/>
      <c r="AO35" s="899"/>
      <c r="AP35" s="899"/>
      <c r="AQ35" s="899"/>
      <c r="AR35" s="899"/>
      <c r="AS35" s="899"/>
      <c r="AT35" s="899"/>
      <c r="AU35" s="899"/>
      <c r="AV35" s="899"/>
      <c r="AW35" s="899"/>
      <c r="AX35" s="899"/>
      <c r="AY35" s="899"/>
      <c r="AZ35" s="899"/>
      <c r="BA35" s="899"/>
      <c r="BB35" s="899"/>
      <c r="BC35" s="899"/>
      <c r="BD35" s="899"/>
      <c r="BE35" s="899"/>
      <c r="BF35" s="899"/>
      <c r="BG35" s="899"/>
      <c r="BH35" s="899"/>
      <c r="BI35" s="899"/>
    </row>
    <row r="36" spans="1:26" ht="18.75" customHeight="1">
      <c r="A36" s="305">
        <v>20</v>
      </c>
      <c r="B36" s="993" t="s">
        <v>350</v>
      </c>
      <c r="C36" s="989">
        <f aca="true" t="shared" si="26" ref="C36:C41">D36+E36</f>
        <v>225192</v>
      </c>
      <c r="D36" s="994">
        <v>0</v>
      </c>
      <c r="E36" s="837">
        <v>225192</v>
      </c>
      <c r="F36" s="837">
        <v>133705</v>
      </c>
      <c r="G36" s="837"/>
      <c r="H36" s="838">
        <f aca="true" t="shared" si="27" ref="H36:H41">I36+Q36+R36+S36</f>
        <v>91487</v>
      </c>
      <c r="I36" s="838">
        <f aca="true" t="shared" si="28" ref="I36:I41">SUM(J36,N36:P36)</f>
        <v>91487</v>
      </c>
      <c r="J36" s="838">
        <f aca="true" t="shared" si="29" ref="J36:J41">SUM(K36:M36)</f>
        <v>58690</v>
      </c>
      <c r="K36" s="837">
        <v>58690</v>
      </c>
      <c r="L36" s="837">
        <v>0</v>
      </c>
      <c r="M36" s="837">
        <v>0</v>
      </c>
      <c r="N36" s="837">
        <v>32797</v>
      </c>
      <c r="O36" s="837"/>
      <c r="P36" s="837"/>
      <c r="Q36" s="837">
        <v>0</v>
      </c>
      <c r="R36" s="837"/>
      <c r="S36" s="837"/>
      <c r="T36" s="981">
        <f aca="true" t="shared" si="30" ref="T36:T41">N36+O36+P36+Q36+R36+S36</f>
        <v>32797</v>
      </c>
      <c r="U36" s="284">
        <f t="shared" si="1"/>
        <v>64.15119087957852</v>
      </c>
      <c r="V36" s="939">
        <f aca="true" t="shared" si="31" ref="V36:V41">H36</f>
        <v>91487</v>
      </c>
      <c r="W36" s="939">
        <f>C36-F36-G36</f>
        <v>91487</v>
      </c>
      <c r="X36" s="940">
        <f aca="true" t="shared" si="32" ref="X36:X41">V36-W36</f>
        <v>0</v>
      </c>
      <c r="Y36" s="982">
        <f>X36+W36</f>
        <v>91487</v>
      </c>
      <c r="Z36" s="982">
        <f t="shared" si="25"/>
        <v>0</v>
      </c>
    </row>
    <row r="37" spans="1:26" ht="18.75" customHeight="1">
      <c r="A37" s="305">
        <v>21</v>
      </c>
      <c r="B37" s="993" t="s">
        <v>346</v>
      </c>
      <c r="C37" s="989">
        <f t="shared" si="26"/>
        <v>6674872</v>
      </c>
      <c r="D37" s="994">
        <v>4715911</v>
      </c>
      <c r="E37" s="837">
        <v>1958961</v>
      </c>
      <c r="F37" s="837">
        <v>96200</v>
      </c>
      <c r="G37" s="837"/>
      <c r="H37" s="838">
        <f t="shared" si="27"/>
        <v>6578672</v>
      </c>
      <c r="I37" s="838">
        <f t="shared" si="28"/>
        <v>2637936</v>
      </c>
      <c r="J37" s="838">
        <f t="shared" si="29"/>
        <v>953636</v>
      </c>
      <c r="K37" s="837">
        <v>506124</v>
      </c>
      <c r="L37" s="837">
        <v>417383</v>
      </c>
      <c r="M37" s="837">
        <v>30129</v>
      </c>
      <c r="N37" s="837">
        <v>1684300</v>
      </c>
      <c r="O37" s="837"/>
      <c r="P37" s="837"/>
      <c r="Q37" s="837">
        <v>1070629</v>
      </c>
      <c r="R37" s="837"/>
      <c r="S37" s="837">
        <v>2870107</v>
      </c>
      <c r="T37" s="981">
        <f t="shared" si="30"/>
        <v>5625036</v>
      </c>
      <c r="U37" s="284">
        <f t="shared" si="1"/>
        <v>36.150839140904104</v>
      </c>
      <c r="V37" s="939">
        <f t="shared" si="31"/>
        <v>6578672</v>
      </c>
      <c r="W37" s="939">
        <f t="shared" si="12"/>
        <v>6578672</v>
      </c>
      <c r="X37" s="940">
        <f t="shared" si="32"/>
        <v>0</v>
      </c>
      <c r="Y37" s="975">
        <f t="shared" si="3"/>
        <v>6578672</v>
      </c>
      <c r="Z37" s="975">
        <f t="shared" si="25"/>
        <v>0</v>
      </c>
    </row>
    <row r="38" spans="1:26" ht="18.75" customHeight="1">
      <c r="A38" s="305">
        <v>22</v>
      </c>
      <c r="B38" s="993" t="s">
        <v>348</v>
      </c>
      <c r="C38" s="989">
        <f t="shared" si="26"/>
        <v>2608875</v>
      </c>
      <c r="D38" s="994">
        <v>1019102</v>
      </c>
      <c r="E38" s="837">
        <v>1589773</v>
      </c>
      <c r="F38" s="837">
        <v>18649</v>
      </c>
      <c r="G38" s="837">
        <v>0</v>
      </c>
      <c r="H38" s="838">
        <f t="shared" si="27"/>
        <v>2590226</v>
      </c>
      <c r="I38" s="838">
        <f t="shared" si="28"/>
        <v>2368533</v>
      </c>
      <c r="J38" s="838">
        <f t="shared" si="29"/>
        <v>1350302</v>
      </c>
      <c r="K38" s="837">
        <v>1289708</v>
      </c>
      <c r="L38" s="837">
        <v>42278</v>
      </c>
      <c r="M38" s="837">
        <v>18316</v>
      </c>
      <c r="N38" s="837">
        <v>1018231</v>
      </c>
      <c r="O38" s="837"/>
      <c r="P38" s="837"/>
      <c r="Q38" s="837">
        <v>221693</v>
      </c>
      <c r="R38" s="837"/>
      <c r="S38" s="837"/>
      <c r="T38" s="981">
        <f t="shared" si="30"/>
        <v>1239924</v>
      </c>
      <c r="U38" s="284">
        <f t="shared" si="1"/>
        <v>57.01005643577691</v>
      </c>
      <c r="V38" s="939">
        <f t="shared" si="31"/>
        <v>2590226</v>
      </c>
      <c r="W38" s="939">
        <f>C38-F38-G38</f>
        <v>2590226</v>
      </c>
      <c r="X38" s="940">
        <f t="shared" si="32"/>
        <v>0</v>
      </c>
      <c r="Y38" s="982">
        <f>X38+W38</f>
        <v>2590226</v>
      </c>
      <c r="Z38" s="982">
        <f t="shared" si="25"/>
        <v>0</v>
      </c>
    </row>
    <row r="39" spans="1:26" ht="18.75" customHeight="1">
      <c r="A39" s="305">
        <v>23</v>
      </c>
      <c r="B39" s="993" t="s">
        <v>351</v>
      </c>
      <c r="C39" s="989">
        <f t="shared" si="26"/>
        <v>2844250</v>
      </c>
      <c r="D39" s="994">
        <v>1547872</v>
      </c>
      <c r="E39" s="837">
        <v>1296378</v>
      </c>
      <c r="F39" s="837">
        <v>800</v>
      </c>
      <c r="G39" s="837"/>
      <c r="H39" s="838">
        <f t="shared" si="27"/>
        <v>2843450</v>
      </c>
      <c r="I39" s="838">
        <f t="shared" si="28"/>
        <v>2719560</v>
      </c>
      <c r="J39" s="838">
        <f t="shared" si="29"/>
        <v>1879281</v>
      </c>
      <c r="K39" s="837">
        <v>1276874</v>
      </c>
      <c r="L39" s="837">
        <v>595082</v>
      </c>
      <c r="M39" s="837">
        <v>7325</v>
      </c>
      <c r="N39" s="837">
        <v>840279</v>
      </c>
      <c r="O39" s="837"/>
      <c r="P39" s="837"/>
      <c r="Q39" s="837">
        <v>123890</v>
      </c>
      <c r="R39" s="837"/>
      <c r="S39" s="837"/>
      <c r="T39" s="981">
        <f t="shared" si="30"/>
        <v>964169</v>
      </c>
      <c r="U39" s="284">
        <f t="shared" si="1"/>
        <v>69.10239156334113</v>
      </c>
      <c r="V39" s="939">
        <f t="shared" si="31"/>
        <v>2843450</v>
      </c>
      <c r="W39" s="939">
        <f>C39-F39-G39</f>
        <v>2843450</v>
      </c>
      <c r="X39" s="940">
        <f t="shared" si="32"/>
        <v>0</v>
      </c>
      <c r="Y39" s="982">
        <f>X39+W39</f>
        <v>2843450</v>
      </c>
      <c r="Z39" s="982">
        <f t="shared" si="25"/>
        <v>0</v>
      </c>
    </row>
    <row r="40" spans="1:26" ht="18.75" customHeight="1">
      <c r="A40" s="305">
        <v>24</v>
      </c>
      <c r="B40" s="993" t="s">
        <v>352</v>
      </c>
      <c r="C40" s="989">
        <f t="shared" si="26"/>
        <v>1553203</v>
      </c>
      <c r="D40" s="994">
        <v>0</v>
      </c>
      <c r="E40" s="837">
        <v>1553203</v>
      </c>
      <c r="F40" s="837">
        <v>11475</v>
      </c>
      <c r="G40" s="837"/>
      <c r="H40" s="838">
        <f t="shared" si="27"/>
        <v>1541728</v>
      </c>
      <c r="I40" s="838">
        <f t="shared" si="28"/>
        <v>1541728</v>
      </c>
      <c r="J40" s="838">
        <f t="shared" si="29"/>
        <v>935843</v>
      </c>
      <c r="K40" s="837">
        <v>675843</v>
      </c>
      <c r="L40" s="837">
        <v>260000</v>
      </c>
      <c r="M40" s="837"/>
      <c r="N40" s="837">
        <v>605885</v>
      </c>
      <c r="O40" s="837"/>
      <c r="P40" s="837"/>
      <c r="Q40" s="837">
        <v>0</v>
      </c>
      <c r="R40" s="837"/>
      <c r="S40" s="837"/>
      <c r="T40" s="981">
        <f t="shared" si="30"/>
        <v>605885</v>
      </c>
      <c r="U40" s="284">
        <f t="shared" si="1"/>
        <v>60.70091481765915</v>
      </c>
      <c r="V40" s="939">
        <f t="shared" si="31"/>
        <v>1541728</v>
      </c>
      <c r="W40" s="939">
        <f>C40-F40-G40</f>
        <v>1541728</v>
      </c>
      <c r="X40" s="940">
        <f t="shared" si="32"/>
        <v>0</v>
      </c>
      <c r="Y40" s="982">
        <f>X40+W40</f>
        <v>1541728</v>
      </c>
      <c r="Z40" s="982">
        <f>V40-Y40</f>
        <v>0</v>
      </c>
    </row>
    <row r="41" spans="1:26" ht="18.75" customHeight="1">
      <c r="A41" s="305">
        <v>25</v>
      </c>
      <c r="B41" s="993" t="s">
        <v>413</v>
      </c>
      <c r="C41" s="989">
        <f t="shared" si="26"/>
        <v>4229895</v>
      </c>
      <c r="D41" s="994">
        <v>2560136</v>
      </c>
      <c r="E41" s="837">
        <v>1669759</v>
      </c>
      <c r="F41" s="837">
        <v>26000</v>
      </c>
      <c r="G41" s="837"/>
      <c r="H41" s="838">
        <f t="shared" si="27"/>
        <v>4203895</v>
      </c>
      <c r="I41" s="838">
        <f t="shared" si="28"/>
        <v>3704320</v>
      </c>
      <c r="J41" s="838">
        <f t="shared" si="29"/>
        <v>3244551</v>
      </c>
      <c r="K41" s="837">
        <v>1796277</v>
      </c>
      <c r="L41" s="837">
        <v>1406054</v>
      </c>
      <c r="M41" s="837">
        <v>42220</v>
      </c>
      <c r="N41" s="837">
        <v>459769</v>
      </c>
      <c r="O41" s="837"/>
      <c r="P41" s="837"/>
      <c r="Q41" s="837">
        <v>499575</v>
      </c>
      <c r="R41" s="837"/>
      <c r="S41" s="837"/>
      <c r="T41" s="981">
        <f t="shared" si="30"/>
        <v>959344</v>
      </c>
      <c r="U41" s="284">
        <f t="shared" si="1"/>
        <v>87.5883023064962</v>
      </c>
      <c r="V41" s="939">
        <f t="shared" si="31"/>
        <v>4203895</v>
      </c>
      <c r="W41" s="939">
        <f t="shared" si="12"/>
        <v>4203895</v>
      </c>
      <c r="X41" s="940">
        <f t="shared" si="32"/>
        <v>0</v>
      </c>
      <c r="Y41" s="982">
        <f>X41+W41</f>
        <v>4203895</v>
      </c>
      <c r="Z41" s="982">
        <f t="shared" si="25"/>
        <v>0</v>
      </c>
    </row>
    <row r="42" spans="1:61" s="900" customFormat="1" ht="25.5">
      <c r="A42" s="897" t="s">
        <v>23</v>
      </c>
      <c r="B42" s="898" t="s">
        <v>349</v>
      </c>
      <c r="C42" s="303">
        <f>SUM(C43:C44)</f>
        <v>16058827</v>
      </c>
      <c r="D42" s="990">
        <f>SUM(D43:D44)</f>
        <v>14753641</v>
      </c>
      <c r="E42" s="303">
        <f>SUM(E43:E44)</f>
        <v>1305186</v>
      </c>
      <c r="F42" s="303">
        <f>SUM(F43:F44)</f>
        <v>87493</v>
      </c>
      <c r="G42" s="303"/>
      <c r="H42" s="303">
        <f aca="true" t="shared" si="33" ref="H42:T42">SUM(H43:H44)</f>
        <v>15971334</v>
      </c>
      <c r="I42" s="303">
        <f t="shared" si="33"/>
        <v>7442507</v>
      </c>
      <c r="J42" s="303">
        <f t="shared" si="33"/>
        <v>798756</v>
      </c>
      <c r="K42" s="303">
        <f t="shared" si="33"/>
        <v>761771</v>
      </c>
      <c r="L42" s="303">
        <f t="shared" si="33"/>
        <v>0</v>
      </c>
      <c r="M42" s="303">
        <f t="shared" si="33"/>
        <v>36985</v>
      </c>
      <c r="N42" s="303">
        <f t="shared" si="33"/>
        <v>6643751</v>
      </c>
      <c r="O42" s="303">
        <f t="shared" si="33"/>
        <v>0</v>
      </c>
      <c r="P42" s="303">
        <f t="shared" si="33"/>
        <v>0</v>
      </c>
      <c r="Q42" s="303">
        <f t="shared" si="33"/>
        <v>8528827</v>
      </c>
      <c r="R42" s="303">
        <f t="shared" si="33"/>
        <v>0</v>
      </c>
      <c r="S42" s="303">
        <f t="shared" si="33"/>
        <v>0</v>
      </c>
      <c r="T42" s="303">
        <f t="shared" si="33"/>
        <v>15172578</v>
      </c>
      <c r="U42" s="304">
        <f t="shared" si="1"/>
        <v>10.732351343438442</v>
      </c>
      <c r="V42" s="377">
        <f>SUM(V43:V44)</f>
        <v>15971334</v>
      </c>
      <c r="W42" s="976">
        <f t="shared" si="12"/>
        <v>15971334</v>
      </c>
      <c r="X42" s="378">
        <f>SUM(X43:X44)</f>
        <v>0</v>
      </c>
      <c r="Y42" s="975">
        <f t="shared" si="3"/>
        <v>15971334</v>
      </c>
      <c r="Z42" s="975">
        <f t="shared" si="11"/>
        <v>0</v>
      </c>
      <c r="AA42" s="976">
        <f>14727991+5267042</f>
        <v>19995033</v>
      </c>
      <c r="AB42" s="977">
        <f>D42</f>
        <v>14753641</v>
      </c>
      <c r="AC42" s="977">
        <f>AA42-AB42</f>
        <v>5241392</v>
      </c>
      <c r="AD42" s="904">
        <f>D42+'[5]PT02'!C264</f>
        <v>19995033</v>
      </c>
      <c r="AE42" s="899"/>
      <c r="AF42" s="899"/>
      <c r="AG42" s="899"/>
      <c r="AH42" s="899"/>
      <c r="AI42" s="899"/>
      <c r="AJ42" s="899"/>
      <c r="AK42" s="899"/>
      <c r="AL42" s="899"/>
      <c r="AM42" s="899"/>
      <c r="AN42" s="899"/>
      <c r="AO42" s="899"/>
      <c r="AP42" s="899"/>
      <c r="AQ42" s="899"/>
      <c r="AR42" s="899"/>
      <c r="AS42" s="899"/>
      <c r="AT42" s="899"/>
      <c r="AU42" s="899"/>
      <c r="AV42" s="899"/>
      <c r="AW42" s="899"/>
      <c r="AX42" s="899"/>
      <c r="AY42" s="899"/>
      <c r="AZ42" s="899"/>
      <c r="BA42" s="899"/>
      <c r="BB42" s="899"/>
      <c r="BC42" s="899"/>
      <c r="BD42" s="899"/>
      <c r="BE42" s="899"/>
      <c r="BF42" s="899"/>
      <c r="BG42" s="899"/>
      <c r="BH42" s="899"/>
      <c r="BI42" s="899"/>
    </row>
    <row r="43" spans="1:26" ht="18.75" customHeight="1">
      <c r="A43" s="305">
        <v>26</v>
      </c>
      <c r="B43" s="993" t="s">
        <v>347</v>
      </c>
      <c r="C43" s="989">
        <f>D43+E43</f>
        <v>456215</v>
      </c>
      <c r="D43" s="995">
        <v>0</v>
      </c>
      <c r="E43" s="837">
        <v>456215</v>
      </c>
      <c r="F43" s="837"/>
      <c r="G43" s="996"/>
      <c r="H43" s="989">
        <f>I43+Q43+R43+S43</f>
        <v>456215</v>
      </c>
      <c r="I43" s="989">
        <f>SUM(J43,N43:P43)</f>
        <v>456215</v>
      </c>
      <c r="J43" s="989">
        <f>SUM(K43:M43)</f>
        <v>75915</v>
      </c>
      <c r="K43" s="837">
        <v>75915</v>
      </c>
      <c r="L43" s="837"/>
      <c r="M43" s="837">
        <v>0</v>
      </c>
      <c r="N43" s="837">
        <v>380300</v>
      </c>
      <c r="O43" s="837"/>
      <c r="P43" s="837"/>
      <c r="Q43" s="837">
        <v>0</v>
      </c>
      <c r="R43" s="997"/>
      <c r="S43" s="997"/>
      <c r="T43" s="981">
        <f>N43+O43+P43+Q43+R43+S43</f>
        <v>380300</v>
      </c>
      <c r="U43" s="284">
        <f t="shared" si="1"/>
        <v>16.640180616595245</v>
      </c>
      <c r="V43" s="939">
        <f>H43</f>
        <v>456215</v>
      </c>
      <c r="W43" s="939">
        <f>C43-F43-G43</f>
        <v>456215</v>
      </c>
      <c r="X43" s="940">
        <f>V43-W43</f>
        <v>0</v>
      </c>
      <c r="Y43" s="982">
        <f t="shared" si="3"/>
        <v>456215</v>
      </c>
      <c r="Z43" s="982">
        <f t="shared" si="11"/>
        <v>0</v>
      </c>
    </row>
    <row r="44" spans="1:26" ht="18.75" customHeight="1">
      <c r="A44" s="305">
        <v>27</v>
      </c>
      <c r="B44" s="308" t="s">
        <v>356</v>
      </c>
      <c r="C44" s="989">
        <f>D44+E44</f>
        <v>15602612</v>
      </c>
      <c r="D44" s="994">
        <v>14753641</v>
      </c>
      <c r="E44" s="837">
        <v>848971</v>
      </c>
      <c r="F44" s="837">
        <v>87493</v>
      </c>
      <c r="G44" s="996"/>
      <c r="H44" s="989">
        <f>I44+Q44+R44+S44</f>
        <v>15515119</v>
      </c>
      <c r="I44" s="989">
        <f>SUM(J44,N44:P44)</f>
        <v>6986292</v>
      </c>
      <c r="J44" s="989">
        <f>SUM(K44:M44)</f>
        <v>722841</v>
      </c>
      <c r="K44" s="837">
        <v>685856</v>
      </c>
      <c r="L44" s="837"/>
      <c r="M44" s="837">
        <v>36985</v>
      </c>
      <c r="N44" s="837">
        <v>6263451</v>
      </c>
      <c r="O44" s="837"/>
      <c r="P44" s="837"/>
      <c r="Q44" s="837">
        <v>8528827</v>
      </c>
      <c r="R44" s="997"/>
      <c r="S44" s="997"/>
      <c r="T44" s="981">
        <f>N44+O44+P44+Q44+R44+S44</f>
        <v>14792278</v>
      </c>
      <c r="U44" s="284">
        <f t="shared" si="1"/>
        <v>10.34656152362369</v>
      </c>
      <c r="V44" s="939">
        <f>H44</f>
        <v>15515119</v>
      </c>
      <c r="W44" s="939">
        <f>C44-F44-G44</f>
        <v>15515119</v>
      </c>
      <c r="X44" s="940">
        <f>V44-W44</f>
        <v>0</v>
      </c>
      <c r="Y44" s="982">
        <f t="shared" si="3"/>
        <v>15515119</v>
      </c>
      <c r="Z44" s="982">
        <f t="shared" si="11"/>
        <v>0</v>
      </c>
    </row>
    <row r="45" spans="1:61" s="900" customFormat="1" ht="25.5">
      <c r="A45" s="897" t="s">
        <v>24</v>
      </c>
      <c r="B45" s="898" t="s">
        <v>353</v>
      </c>
      <c r="C45" s="303">
        <f>SUM(C46:C49)</f>
        <v>10582383</v>
      </c>
      <c r="D45" s="990">
        <f aca="true" t="shared" si="34" ref="D45:X45">SUM(D46:D49)</f>
        <v>5082014</v>
      </c>
      <c r="E45" s="303">
        <f t="shared" si="34"/>
        <v>5500369</v>
      </c>
      <c r="F45" s="303">
        <f t="shared" si="34"/>
        <v>50489</v>
      </c>
      <c r="G45" s="303">
        <f t="shared" si="34"/>
        <v>0</v>
      </c>
      <c r="H45" s="303">
        <f t="shared" si="34"/>
        <v>10531894</v>
      </c>
      <c r="I45" s="303">
        <f t="shared" si="34"/>
        <v>6488023</v>
      </c>
      <c r="J45" s="303">
        <f t="shared" si="34"/>
        <v>2817158</v>
      </c>
      <c r="K45" s="303">
        <f t="shared" si="34"/>
        <v>2427473</v>
      </c>
      <c r="L45" s="303">
        <f t="shared" si="34"/>
        <v>376420</v>
      </c>
      <c r="M45" s="303">
        <f t="shared" si="34"/>
        <v>13265</v>
      </c>
      <c r="N45" s="303">
        <f t="shared" si="34"/>
        <v>3670865</v>
      </c>
      <c r="O45" s="303">
        <f t="shared" si="34"/>
        <v>0</v>
      </c>
      <c r="P45" s="303">
        <f t="shared" si="34"/>
        <v>0</v>
      </c>
      <c r="Q45" s="303">
        <f t="shared" si="34"/>
        <v>4043871</v>
      </c>
      <c r="R45" s="303">
        <f t="shared" si="34"/>
        <v>0</v>
      </c>
      <c r="S45" s="303">
        <f t="shared" si="34"/>
        <v>0</v>
      </c>
      <c r="T45" s="303">
        <f t="shared" si="34"/>
        <v>7714736</v>
      </c>
      <c r="U45" s="304">
        <f t="shared" si="1"/>
        <v>43.420900326648045</v>
      </c>
      <c r="V45" s="377">
        <f t="shared" si="34"/>
        <v>10531894</v>
      </c>
      <c r="W45" s="976">
        <f t="shared" si="12"/>
        <v>10531894</v>
      </c>
      <c r="X45" s="378">
        <f t="shared" si="34"/>
        <v>0</v>
      </c>
      <c r="Y45" s="975">
        <f t="shared" si="3"/>
        <v>10531894</v>
      </c>
      <c r="Z45" s="975">
        <f t="shared" si="11"/>
        <v>0</v>
      </c>
      <c r="AA45" s="976">
        <f>5022175+2799777</f>
        <v>7821952</v>
      </c>
      <c r="AB45" s="977">
        <f>D45</f>
        <v>5082014</v>
      </c>
      <c r="AC45" s="977">
        <f>AA45-AB45</f>
        <v>2739938</v>
      </c>
      <c r="AD45" s="904">
        <f>D45+'[5]PT02'!C303</f>
        <v>7821952</v>
      </c>
      <c r="AE45" s="899"/>
      <c r="AF45" s="899"/>
      <c r="AG45" s="899"/>
      <c r="AH45" s="899"/>
      <c r="AI45" s="899"/>
      <c r="AJ45" s="899"/>
      <c r="AK45" s="899"/>
      <c r="AL45" s="899"/>
      <c r="AM45" s="899"/>
      <c r="AN45" s="899"/>
      <c r="AO45" s="899"/>
      <c r="AP45" s="899"/>
      <c r="AQ45" s="899"/>
      <c r="AR45" s="899"/>
      <c r="AS45" s="899"/>
      <c r="AT45" s="899"/>
      <c r="AU45" s="899"/>
      <c r="AV45" s="899"/>
      <c r="AW45" s="899"/>
      <c r="AX45" s="899"/>
      <c r="AY45" s="899"/>
      <c r="AZ45" s="899"/>
      <c r="BA45" s="899"/>
      <c r="BB45" s="899"/>
      <c r="BC45" s="899"/>
      <c r="BD45" s="899"/>
      <c r="BE45" s="899"/>
      <c r="BF45" s="899"/>
      <c r="BG45" s="899"/>
      <c r="BH45" s="899"/>
      <c r="BI45" s="899"/>
    </row>
    <row r="46" spans="1:26" ht="18.75" customHeight="1">
      <c r="A46" s="998" t="s">
        <v>469</v>
      </c>
      <c r="B46" s="308" t="s">
        <v>460</v>
      </c>
      <c r="C46" s="989">
        <f>D46+E46</f>
        <v>3401164</v>
      </c>
      <c r="D46" s="989">
        <v>1993130</v>
      </c>
      <c r="E46" s="981">
        <v>1408034</v>
      </c>
      <c r="F46" s="981">
        <v>0</v>
      </c>
      <c r="G46" s="981">
        <v>0</v>
      </c>
      <c r="H46" s="989">
        <f>I46+Q46+R46+S46</f>
        <v>3401164</v>
      </c>
      <c r="I46" s="989">
        <f>J46+N46+O46+P46</f>
        <v>2922369</v>
      </c>
      <c r="J46" s="989">
        <f>K46+L46+M46</f>
        <v>1307267</v>
      </c>
      <c r="K46" s="981">
        <v>1301902</v>
      </c>
      <c r="L46" s="981">
        <v>2500</v>
      </c>
      <c r="M46" s="981">
        <v>2865</v>
      </c>
      <c r="N46" s="981">
        <v>1615102</v>
      </c>
      <c r="O46" s="981">
        <v>0</v>
      </c>
      <c r="P46" s="981">
        <v>0</v>
      </c>
      <c r="Q46" s="981">
        <v>478795</v>
      </c>
      <c r="R46" s="981">
        <v>0</v>
      </c>
      <c r="S46" s="981">
        <v>0</v>
      </c>
      <c r="T46" s="981">
        <f>N46+O46+P46+Q46+R46+S46</f>
        <v>2093897</v>
      </c>
      <c r="U46" s="284">
        <f t="shared" si="1"/>
        <v>44.733125762010204</v>
      </c>
      <c r="V46" s="939">
        <f>H46</f>
        <v>3401164</v>
      </c>
      <c r="W46" s="939">
        <f t="shared" si="12"/>
        <v>3401164</v>
      </c>
      <c r="X46" s="940">
        <f>V46-W46</f>
        <v>0</v>
      </c>
      <c r="Y46" s="982">
        <f t="shared" si="3"/>
        <v>3401164</v>
      </c>
      <c r="Z46" s="982">
        <f t="shared" si="11"/>
        <v>0</v>
      </c>
    </row>
    <row r="47" spans="1:26" ht="18.75" customHeight="1">
      <c r="A47" s="998" t="s">
        <v>470</v>
      </c>
      <c r="B47" s="308" t="s">
        <v>360</v>
      </c>
      <c r="C47" s="989">
        <f>D47+E47</f>
        <v>1079138</v>
      </c>
      <c r="D47" s="989">
        <v>230270</v>
      </c>
      <c r="E47" s="981">
        <v>848868</v>
      </c>
      <c r="F47" s="981"/>
      <c r="G47" s="981"/>
      <c r="H47" s="989">
        <f>I47+Q47+R47+S47</f>
        <v>1079138</v>
      </c>
      <c r="I47" s="989">
        <f>J47+N47+O47+P47</f>
        <v>966118</v>
      </c>
      <c r="J47" s="989">
        <f>K47+L47+M47</f>
        <v>259319</v>
      </c>
      <c r="K47" s="981">
        <v>245319</v>
      </c>
      <c r="L47" s="981">
        <v>14000</v>
      </c>
      <c r="M47" s="981"/>
      <c r="N47" s="981">
        <v>706799</v>
      </c>
      <c r="O47" s="981"/>
      <c r="P47" s="981"/>
      <c r="Q47" s="981">
        <v>113020</v>
      </c>
      <c r="R47" s="981"/>
      <c r="S47" s="981"/>
      <c r="T47" s="981">
        <f>N47+O47+P47+Q47+R47+S47</f>
        <v>819819</v>
      </c>
      <c r="U47" s="284">
        <f t="shared" si="1"/>
        <v>26.8413382216251</v>
      </c>
      <c r="V47" s="939">
        <f>H47</f>
        <v>1079138</v>
      </c>
      <c r="W47" s="939">
        <f>C47-F47-G47</f>
        <v>1079138</v>
      </c>
      <c r="X47" s="940">
        <f>V47-W47</f>
        <v>0</v>
      </c>
      <c r="Y47" s="982">
        <f>X47+W47</f>
        <v>1079138</v>
      </c>
      <c r="Z47" s="982">
        <f>V47-Y47</f>
        <v>0</v>
      </c>
    </row>
    <row r="48" spans="1:26" ht="18.75" customHeight="1">
      <c r="A48" s="998" t="s">
        <v>458</v>
      </c>
      <c r="B48" s="308" t="s">
        <v>354</v>
      </c>
      <c r="C48" s="989">
        <f>D48+E48</f>
        <v>2013523</v>
      </c>
      <c r="D48" s="989">
        <v>1317869</v>
      </c>
      <c r="E48" s="981">
        <v>695654</v>
      </c>
      <c r="F48" s="981">
        <v>38489</v>
      </c>
      <c r="G48" s="981">
        <v>0</v>
      </c>
      <c r="H48" s="989">
        <f>I48+Q48+R48+S48</f>
        <v>1975034</v>
      </c>
      <c r="I48" s="989">
        <f>J48+N48+O48+P48</f>
        <v>1137208</v>
      </c>
      <c r="J48" s="989">
        <f>K48+L48+M48</f>
        <v>552132</v>
      </c>
      <c r="K48" s="981">
        <v>521512</v>
      </c>
      <c r="L48" s="981">
        <v>20220</v>
      </c>
      <c r="M48" s="981">
        <v>10400</v>
      </c>
      <c r="N48" s="981">
        <v>585076</v>
      </c>
      <c r="O48" s="981">
        <v>0</v>
      </c>
      <c r="P48" s="981">
        <v>0</v>
      </c>
      <c r="Q48" s="981">
        <v>837826</v>
      </c>
      <c r="R48" s="981">
        <v>0</v>
      </c>
      <c r="S48" s="981">
        <v>0</v>
      </c>
      <c r="T48" s="981">
        <f>N48+O48+P48+Q48+R48+S48</f>
        <v>1422902</v>
      </c>
      <c r="U48" s="284">
        <f t="shared" si="1"/>
        <v>48.55154026352259</v>
      </c>
      <c r="V48" s="939">
        <f>H48</f>
        <v>1975034</v>
      </c>
      <c r="W48" s="939">
        <f t="shared" si="12"/>
        <v>1975034</v>
      </c>
      <c r="X48" s="940">
        <f>V48-W48</f>
        <v>0</v>
      </c>
      <c r="Y48" s="982">
        <f t="shared" si="3"/>
        <v>1975034</v>
      </c>
      <c r="Z48" s="982">
        <f t="shared" si="11"/>
        <v>0</v>
      </c>
    </row>
    <row r="49" spans="1:26" ht="18.75" customHeight="1">
      <c r="A49" s="998" t="s">
        <v>450</v>
      </c>
      <c r="B49" s="308" t="s">
        <v>461</v>
      </c>
      <c r="C49" s="989">
        <f>D49+E49</f>
        <v>4088558</v>
      </c>
      <c r="D49" s="989">
        <v>1540745</v>
      </c>
      <c r="E49" s="981">
        <v>2547813</v>
      </c>
      <c r="F49" s="981">
        <v>12000</v>
      </c>
      <c r="G49" s="981">
        <v>0</v>
      </c>
      <c r="H49" s="989">
        <f>I49+Q49+R49+S49</f>
        <v>4076558</v>
      </c>
      <c r="I49" s="989">
        <f>J49+N49+O49+P49</f>
        <v>1462328</v>
      </c>
      <c r="J49" s="989">
        <f>K49+L49+M49</f>
        <v>698440</v>
      </c>
      <c r="K49" s="981">
        <v>358740</v>
      </c>
      <c r="L49" s="981">
        <v>339700</v>
      </c>
      <c r="M49" s="981">
        <v>0</v>
      </c>
      <c r="N49" s="981">
        <v>763888</v>
      </c>
      <c r="O49" s="981">
        <v>0</v>
      </c>
      <c r="P49" s="981">
        <v>0</v>
      </c>
      <c r="Q49" s="981">
        <v>2614230</v>
      </c>
      <c r="R49" s="981">
        <v>0</v>
      </c>
      <c r="S49" s="981">
        <v>0</v>
      </c>
      <c r="T49" s="981">
        <f>N49+O49+P49+Q49+R49+S49</f>
        <v>3378118</v>
      </c>
      <c r="U49" s="284">
        <f t="shared" si="1"/>
        <v>47.7621983576872</v>
      </c>
      <c r="V49" s="939">
        <f>H49</f>
        <v>4076558</v>
      </c>
      <c r="W49" s="939">
        <f t="shared" si="12"/>
        <v>4076558</v>
      </c>
      <c r="X49" s="940">
        <f>V49-W49</f>
        <v>0</v>
      </c>
      <c r="Y49" s="982">
        <f t="shared" si="3"/>
        <v>4076558</v>
      </c>
      <c r="Z49" s="982">
        <f t="shared" si="11"/>
        <v>0</v>
      </c>
    </row>
    <row r="50" spans="1:61" s="1002" customFormat="1" ht="25.5" customHeight="1">
      <c r="A50" s="999" t="s">
        <v>25</v>
      </c>
      <c r="B50" s="1000" t="s">
        <v>357</v>
      </c>
      <c r="C50" s="303">
        <f>SUM(C51:C52)</f>
        <v>2298409</v>
      </c>
      <c r="D50" s="303">
        <f aca="true" t="shared" si="35" ref="D50:R50">SUM(D51:D52)</f>
        <v>1007803</v>
      </c>
      <c r="E50" s="303">
        <f t="shared" si="35"/>
        <v>1290606</v>
      </c>
      <c r="F50" s="303">
        <f t="shared" si="35"/>
        <v>0</v>
      </c>
      <c r="G50" s="303">
        <f t="shared" si="35"/>
        <v>0</v>
      </c>
      <c r="H50" s="303">
        <f t="shared" si="35"/>
        <v>2298409</v>
      </c>
      <c r="I50" s="303">
        <f t="shared" si="35"/>
        <v>2064421</v>
      </c>
      <c r="J50" s="303">
        <f t="shared" si="35"/>
        <v>930738</v>
      </c>
      <c r="K50" s="303">
        <f t="shared" si="35"/>
        <v>830280</v>
      </c>
      <c r="L50" s="303">
        <f t="shared" si="35"/>
        <v>95708</v>
      </c>
      <c r="M50" s="303">
        <f t="shared" si="35"/>
        <v>4750</v>
      </c>
      <c r="N50" s="303">
        <f t="shared" si="35"/>
        <v>1133683</v>
      </c>
      <c r="O50" s="303">
        <f t="shared" si="35"/>
        <v>0</v>
      </c>
      <c r="P50" s="303">
        <f t="shared" si="35"/>
        <v>0</v>
      </c>
      <c r="Q50" s="303">
        <f t="shared" si="35"/>
        <v>233988</v>
      </c>
      <c r="R50" s="303">
        <f t="shared" si="35"/>
        <v>0</v>
      </c>
      <c r="S50" s="303">
        <f>SUM(S51:S52)</f>
        <v>0</v>
      </c>
      <c r="T50" s="303">
        <f>SUM(T51:T52)</f>
        <v>1367671</v>
      </c>
      <c r="U50" s="304">
        <f t="shared" si="1"/>
        <v>45.08469929340963</v>
      </c>
      <c r="V50" s="303">
        <f>SUM(V51:V52)</f>
        <v>2298409</v>
      </c>
      <c r="W50" s="1001">
        <f>C50-F50-G50</f>
        <v>2298409</v>
      </c>
      <c r="X50" s="370">
        <f>SUM(X51:X52)</f>
        <v>0</v>
      </c>
      <c r="Y50" s="975">
        <f>X50+W50</f>
        <v>2298409</v>
      </c>
      <c r="Z50" s="975">
        <f>V50-Y50</f>
        <v>0</v>
      </c>
      <c r="AA50" s="976">
        <f>1005604+266555</f>
        <v>1272159</v>
      </c>
      <c r="AB50" s="977">
        <f>D50</f>
        <v>1007803</v>
      </c>
      <c r="AC50" s="977">
        <f>AA50-AB50</f>
        <v>264356</v>
      </c>
      <c r="AD50" s="983">
        <f>D50+'[5]PT02'!C341</f>
        <v>1272159</v>
      </c>
      <c r="AE50" s="941"/>
      <c r="AF50" s="941"/>
      <c r="AG50" s="941"/>
      <c r="AH50" s="941"/>
      <c r="AI50" s="941"/>
      <c r="AJ50" s="941"/>
      <c r="AK50" s="941"/>
      <c r="AL50" s="941"/>
      <c r="AM50" s="941"/>
      <c r="AN50" s="941"/>
      <c r="AO50" s="941"/>
      <c r="AP50" s="941"/>
      <c r="AQ50" s="941"/>
      <c r="AR50" s="941"/>
      <c r="AS50" s="941"/>
      <c r="AT50" s="941"/>
      <c r="AU50" s="941"/>
      <c r="AV50" s="941"/>
      <c r="AW50" s="941"/>
      <c r="AX50" s="941"/>
      <c r="AY50" s="941"/>
      <c r="AZ50" s="941"/>
      <c r="BA50" s="941"/>
      <c r="BB50" s="941"/>
      <c r="BC50" s="941"/>
      <c r="BD50" s="941"/>
      <c r="BE50" s="941"/>
      <c r="BF50" s="941"/>
      <c r="BG50" s="941"/>
      <c r="BH50" s="941"/>
      <c r="BI50" s="941"/>
    </row>
    <row r="51" spans="1:61" s="1003" customFormat="1" ht="18.75" customHeight="1">
      <c r="A51" s="308" t="s">
        <v>355</v>
      </c>
      <c r="B51" s="308" t="s">
        <v>457</v>
      </c>
      <c r="C51" s="989">
        <f>D51+E51</f>
        <v>1123309</v>
      </c>
      <c r="D51" s="995">
        <v>257949</v>
      </c>
      <c r="E51" s="837">
        <v>865360</v>
      </c>
      <c r="F51" s="837"/>
      <c r="G51" s="981"/>
      <c r="H51" s="989">
        <f>I51+Q51+R51+S51</f>
        <v>1123309</v>
      </c>
      <c r="I51" s="989">
        <f>SUM(J51,N51:P51)</f>
        <v>1109059</v>
      </c>
      <c r="J51" s="989">
        <f>SUM(K51:M51)</f>
        <v>502570</v>
      </c>
      <c r="K51" s="837">
        <v>431112</v>
      </c>
      <c r="L51" s="837">
        <v>66708</v>
      </c>
      <c r="M51" s="837">
        <v>4750</v>
      </c>
      <c r="N51" s="837">
        <v>606489</v>
      </c>
      <c r="O51" s="837"/>
      <c r="P51" s="837"/>
      <c r="Q51" s="837">
        <v>14250</v>
      </c>
      <c r="R51" s="837"/>
      <c r="S51" s="837"/>
      <c r="T51" s="981">
        <f>N51+O51+P51+Q51+R51+S51</f>
        <v>620739</v>
      </c>
      <c r="U51" s="333">
        <f t="shared" si="1"/>
        <v>45.31499225920352</v>
      </c>
      <c r="V51" s="992">
        <f>H51</f>
        <v>1123309</v>
      </c>
      <c r="W51" s="992">
        <f t="shared" si="12"/>
        <v>1123309</v>
      </c>
      <c r="X51" s="992">
        <f>V51-W51</f>
        <v>0</v>
      </c>
      <c r="Y51" s="982">
        <f t="shared" si="3"/>
        <v>1123309</v>
      </c>
      <c r="Z51" s="982">
        <f t="shared" si="11"/>
        <v>0</v>
      </c>
      <c r="AA51" s="992"/>
      <c r="AB51" s="986"/>
      <c r="AC51" s="986"/>
      <c r="AD51" s="986"/>
      <c r="AE51" s="986"/>
      <c r="AF51" s="986"/>
      <c r="AG51" s="986"/>
      <c r="AH51" s="986"/>
      <c r="AI51" s="986"/>
      <c r="AJ51" s="986"/>
      <c r="AK51" s="986"/>
      <c r="AL51" s="986"/>
      <c r="AM51" s="986"/>
      <c r="AN51" s="986"/>
      <c r="AO51" s="986"/>
      <c r="AP51" s="986"/>
      <c r="AQ51" s="986"/>
      <c r="AR51" s="986"/>
      <c r="AS51" s="986"/>
      <c r="AT51" s="986"/>
      <c r="AU51" s="986"/>
      <c r="AV51" s="986"/>
      <c r="AW51" s="986"/>
      <c r="AX51" s="986"/>
      <c r="AY51" s="986"/>
      <c r="AZ51" s="986"/>
      <c r="BA51" s="986"/>
      <c r="BB51" s="986"/>
      <c r="BC51" s="986"/>
      <c r="BD51" s="986"/>
      <c r="BE51" s="986"/>
      <c r="BF51" s="986"/>
      <c r="BG51" s="986"/>
      <c r="BH51" s="986"/>
      <c r="BI51" s="986"/>
    </row>
    <row r="52" spans="1:61" s="1003" customFormat="1" ht="18.75" customHeight="1">
      <c r="A52" s="308" t="s">
        <v>358</v>
      </c>
      <c r="B52" s="308" t="s">
        <v>338</v>
      </c>
      <c r="C52" s="989">
        <f>D52+E52</f>
        <v>1175100</v>
      </c>
      <c r="D52" s="994">
        <v>749854</v>
      </c>
      <c r="E52" s="837">
        <v>425246</v>
      </c>
      <c r="F52" s="837"/>
      <c r="G52" s="981"/>
      <c r="H52" s="989">
        <f>I52+Q52+R52+S52</f>
        <v>1175100</v>
      </c>
      <c r="I52" s="989">
        <f>SUM(J52,N52:P52)</f>
        <v>955362</v>
      </c>
      <c r="J52" s="989">
        <f>SUM(K52:M52)</f>
        <v>428168</v>
      </c>
      <c r="K52" s="837">
        <v>399168</v>
      </c>
      <c r="L52" s="837">
        <v>29000</v>
      </c>
      <c r="M52" s="837"/>
      <c r="N52" s="837">
        <v>527194</v>
      </c>
      <c r="O52" s="837"/>
      <c r="P52" s="837"/>
      <c r="Q52" s="837">
        <v>219738</v>
      </c>
      <c r="R52" s="837"/>
      <c r="S52" s="837"/>
      <c r="T52" s="981">
        <f>N52+O52+P52+Q52+R52+S52</f>
        <v>746932</v>
      </c>
      <c r="U52" s="333">
        <f t="shared" si="1"/>
        <v>44.817357190258775</v>
      </c>
      <c r="V52" s="992">
        <f>H52</f>
        <v>1175100</v>
      </c>
      <c r="W52" s="992">
        <f>C52-F52-G52</f>
        <v>1175100</v>
      </c>
      <c r="X52" s="992">
        <f>V52-W52</f>
        <v>0</v>
      </c>
      <c r="Y52" s="982">
        <f>X52+W52</f>
        <v>1175100</v>
      </c>
      <c r="Z52" s="982">
        <f>V52-Y52</f>
        <v>0</v>
      </c>
      <c r="AA52" s="992"/>
      <c r="AB52" s="986"/>
      <c r="AC52" s="986"/>
      <c r="AD52" s="986"/>
      <c r="AE52" s="986"/>
      <c r="AF52" s="986"/>
      <c r="AG52" s="986"/>
      <c r="AH52" s="986"/>
      <c r="AI52" s="986"/>
      <c r="AJ52" s="986"/>
      <c r="AK52" s="986"/>
      <c r="AL52" s="986"/>
      <c r="AM52" s="986"/>
      <c r="AN52" s="986"/>
      <c r="AO52" s="986"/>
      <c r="AP52" s="986"/>
      <c r="AQ52" s="986"/>
      <c r="AR52" s="986"/>
      <c r="AS52" s="986"/>
      <c r="AT52" s="986"/>
      <c r="AU52" s="986"/>
      <c r="AV52" s="986"/>
      <c r="AW52" s="986"/>
      <c r="AX52" s="986"/>
      <c r="AY52" s="986"/>
      <c r="AZ52" s="986"/>
      <c r="BA52" s="986"/>
      <c r="BB52" s="986"/>
      <c r="BC52" s="986"/>
      <c r="BD52" s="986"/>
      <c r="BE52" s="986"/>
      <c r="BF52" s="986"/>
      <c r="BG52" s="986"/>
      <c r="BH52" s="986"/>
      <c r="BI52" s="986"/>
    </row>
    <row r="53" spans="1:61" s="900" customFormat="1" ht="25.5">
      <c r="A53" s="897" t="s">
        <v>26</v>
      </c>
      <c r="B53" s="898" t="s">
        <v>361</v>
      </c>
      <c r="C53" s="303">
        <f aca="true" t="shared" si="36" ref="C53:T53">SUM(C54:C56)</f>
        <v>13680026</v>
      </c>
      <c r="D53" s="990">
        <f t="shared" si="36"/>
        <v>6292078</v>
      </c>
      <c r="E53" s="303">
        <f t="shared" si="36"/>
        <v>7387948</v>
      </c>
      <c r="F53" s="303">
        <f t="shared" si="36"/>
        <v>162200</v>
      </c>
      <c r="G53" s="303">
        <f t="shared" si="36"/>
        <v>409319</v>
      </c>
      <c r="H53" s="303">
        <f t="shared" si="36"/>
        <v>13108507</v>
      </c>
      <c r="I53" s="303">
        <f t="shared" si="36"/>
        <v>9588604</v>
      </c>
      <c r="J53" s="303">
        <f t="shared" si="36"/>
        <v>3712178</v>
      </c>
      <c r="K53" s="303">
        <f t="shared" si="36"/>
        <v>2963774</v>
      </c>
      <c r="L53" s="303">
        <f t="shared" si="36"/>
        <v>744729</v>
      </c>
      <c r="M53" s="303">
        <f t="shared" si="36"/>
        <v>3675</v>
      </c>
      <c r="N53" s="303">
        <f t="shared" si="36"/>
        <v>3647294</v>
      </c>
      <c r="O53" s="303">
        <f t="shared" si="36"/>
        <v>0</v>
      </c>
      <c r="P53" s="303">
        <f t="shared" si="36"/>
        <v>2229132</v>
      </c>
      <c r="Q53" s="303">
        <f t="shared" si="36"/>
        <v>3519903</v>
      </c>
      <c r="R53" s="303">
        <f t="shared" si="36"/>
        <v>0</v>
      </c>
      <c r="S53" s="303">
        <f t="shared" si="36"/>
        <v>0</v>
      </c>
      <c r="T53" s="303">
        <f t="shared" si="36"/>
        <v>9396329</v>
      </c>
      <c r="U53" s="304">
        <f t="shared" si="1"/>
        <v>38.71447814509808</v>
      </c>
      <c r="V53" s="377">
        <f>SUM(V54:V56)</f>
        <v>13108507</v>
      </c>
      <c r="W53" s="1001">
        <f t="shared" si="12"/>
        <v>13108507</v>
      </c>
      <c r="X53" s="380">
        <f>SUM(X54:X56)</f>
        <v>0</v>
      </c>
      <c r="Y53" s="975">
        <f t="shared" si="3"/>
        <v>13108507</v>
      </c>
      <c r="Z53" s="975">
        <f t="shared" si="11"/>
        <v>0</v>
      </c>
      <c r="AA53" s="976">
        <f>6397365+1242012</f>
        <v>7639377</v>
      </c>
      <c r="AB53" s="977">
        <f>D53</f>
        <v>6292078</v>
      </c>
      <c r="AC53" s="977">
        <f>AA53-AB53</f>
        <v>1347299</v>
      </c>
      <c r="AD53" s="904">
        <f>D53+'[5]PT02'!C379</f>
        <v>7639377</v>
      </c>
      <c r="AE53" s="899"/>
      <c r="AF53" s="899"/>
      <c r="AG53" s="899"/>
      <c r="AH53" s="899"/>
      <c r="AI53" s="899"/>
      <c r="AJ53" s="899"/>
      <c r="AK53" s="899"/>
      <c r="AL53" s="899"/>
      <c r="AM53" s="899"/>
      <c r="AN53" s="899"/>
      <c r="AO53" s="899"/>
      <c r="AP53" s="899"/>
      <c r="AQ53" s="899"/>
      <c r="AR53" s="899"/>
      <c r="AS53" s="899"/>
      <c r="AT53" s="899"/>
      <c r="AU53" s="899"/>
      <c r="AV53" s="899"/>
      <c r="AW53" s="899"/>
      <c r="AX53" s="899"/>
      <c r="AY53" s="899"/>
      <c r="AZ53" s="899"/>
      <c r="BA53" s="899"/>
      <c r="BB53" s="899"/>
      <c r="BC53" s="899"/>
      <c r="BD53" s="899"/>
      <c r="BE53" s="899"/>
      <c r="BF53" s="899"/>
      <c r="BG53" s="899"/>
      <c r="BH53" s="899"/>
      <c r="BI53" s="899"/>
    </row>
    <row r="54" spans="1:26" ht="18.75" customHeight="1">
      <c r="A54" s="998" t="s">
        <v>359</v>
      </c>
      <c r="B54" s="308" t="s">
        <v>363</v>
      </c>
      <c r="C54" s="989">
        <f>D54+E54</f>
        <v>2834186</v>
      </c>
      <c r="D54" s="989">
        <v>524293</v>
      </c>
      <c r="E54" s="981">
        <v>2309893</v>
      </c>
      <c r="F54" s="981">
        <v>125800</v>
      </c>
      <c r="G54" s="981">
        <v>144941</v>
      </c>
      <c r="H54" s="989">
        <f>I54+Q54+R54+S54</f>
        <v>2563445</v>
      </c>
      <c r="I54" s="989">
        <f>J54+N54+O54+P54</f>
        <v>1532311</v>
      </c>
      <c r="J54" s="989">
        <f>K54+L54+M54</f>
        <v>626399</v>
      </c>
      <c r="K54" s="981">
        <v>609911</v>
      </c>
      <c r="L54" s="981">
        <v>16488</v>
      </c>
      <c r="M54" s="981"/>
      <c r="N54" s="981">
        <v>905912</v>
      </c>
      <c r="O54" s="981"/>
      <c r="P54" s="981"/>
      <c r="Q54" s="981">
        <v>1031134</v>
      </c>
      <c r="R54" s="981"/>
      <c r="S54" s="981"/>
      <c r="T54" s="981">
        <f>N54+O54+P54+Q54+R54+S54</f>
        <v>1937046</v>
      </c>
      <c r="U54" s="284">
        <f t="shared" si="1"/>
        <v>40.87936456763673</v>
      </c>
      <c r="V54" s="939">
        <f>H54</f>
        <v>2563445</v>
      </c>
      <c r="W54" s="939">
        <f t="shared" si="12"/>
        <v>2563445</v>
      </c>
      <c r="X54" s="940">
        <f>V54-W54</f>
        <v>0</v>
      </c>
      <c r="Y54" s="982">
        <f t="shared" si="3"/>
        <v>2563445</v>
      </c>
      <c r="Z54" s="982">
        <f t="shared" si="11"/>
        <v>0</v>
      </c>
    </row>
    <row r="55" spans="1:26" ht="18.75" customHeight="1">
      <c r="A55" s="998" t="s">
        <v>362</v>
      </c>
      <c r="B55" s="308" t="s">
        <v>365</v>
      </c>
      <c r="C55" s="989">
        <f>D55+E55</f>
        <v>6176372</v>
      </c>
      <c r="D55" s="989">
        <v>3282670</v>
      </c>
      <c r="E55" s="981">
        <v>2893702</v>
      </c>
      <c r="F55" s="981">
        <v>36000</v>
      </c>
      <c r="G55" s="981">
        <v>264378</v>
      </c>
      <c r="H55" s="989">
        <f>I55+Q55+R55+S55</f>
        <v>5875994</v>
      </c>
      <c r="I55" s="989">
        <f>J55+N55+O55+P55</f>
        <v>4989298</v>
      </c>
      <c r="J55" s="989">
        <f>K55+L55+M55</f>
        <v>1963605</v>
      </c>
      <c r="K55" s="981">
        <v>1277139</v>
      </c>
      <c r="L55" s="981">
        <v>682791</v>
      </c>
      <c r="M55" s="981">
        <v>3675</v>
      </c>
      <c r="N55" s="981">
        <v>816561</v>
      </c>
      <c r="O55" s="981"/>
      <c r="P55" s="981">
        <v>2209132</v>
      </c>
      <c r="Q55" s="981">
        <v>886696</v>
      </c>
      <c r="R55" s="981"/>
      <c r="S55" s="981"/>
      <c r="T55" s="981">
        <f>N55+O55+P55+Q55+R55+S55</f>
        <v>3912389</v>
      </c>
      <c r="U55" s="284">
        <f t="shared" si="1"/>
        <v>39.356338306511255</v>
      </c>
      <c r="V55" s="939">
        <f>H55</f>
        <v>5875994</v>
      </c>
      <c r="W55" s="939">
        <f t="shared" si="12"/>
        <v>5875994</v>
      </c>
      <c r="X55" s="940">
        <f>V55-W55</f>
        <v>0</v>
      </c>
      <c r="Y55" s="982">
        <f t="shared" si="3"/>
        <v>5875994</v>
      </c>
      <c r="Z55" s="982">
        <f t="shared" si="11"/>
        <v>0</v>
      </c>
    </row>
    <row r="56" spans="1:26" ht="18.75" customHeight="1">
      <c r="A56" s="998" t="s">
        <v>364</v>
      </c>
      <c r="B56" s="308" t="s">
        <v>367</v>
      </c>
      <c r="C56" s="989">
        <f>D56+E56</f>
        <v>4669468</v>
      </c>
      <c r="D56" s="989">
        <v>2485115</v>
      </c>
      <c r="E56" s="981">
        <v>2184353</v>
      </c>
      <c r="F56" s="981">
        <v>400</v>
      </c>
      <c r="G56" s="981"/>
      <c r="H56" s="989">
        <f>I56+Q56+R56+S56</f>
        <v>4669068</v>
      </c>
      <c r="I56" s="989">
        <f>J56+N56+O56+P56</f>
        <v>3066995</v>
      </c>
      <c r="J56" s="989">
        <f>K56+L56+M56</f>
        <v>1122174</v>
      </c>
      <c r="K56" s="981">
        <v>1076724</v>
      </c>
      <c r="L56" s="981">
        <v>45450</v>
      </c>
      <c r="M56" s="981"/>
      <c r="N56" s="981">
        <v>1924821</v>
      </c>
      <c r="O56" s="981"/>
      <c r="P56" s="981">
        <v>20000</v>
      </c>
      <c r="Q56" s="981">
        <v>1602073</v>
      </c>
      <c r="R56" s="981"/>
      <c r="S56" s="981"/>
      <c r="T56" s="981">
        <f>N56+O56+P56+Q56+R56+S56</f>
        <v>3546894</v>
      </c>
      <c r="U56" s="284">
        <f t="shared" si="1"/>
        <v>36.58871305626517</v>
      </c>
      <c r="V56" s="939">
        <f>H56</f>
        <v>4669068</v>
      </c>
      <c r="W56" s="939">
        <f t="shared" si="12"/>
        <v>4669068</v>
      </c>
      <c r="X56" s="940">
        <f>V56-W56</f>
        <v>0</v>
      </c>
      <c r="Y56" s="982">
        <f t="shared" si="3"/>
        <v>4669068</v>
      </c>
      <c r="Z56" s="982">
        <f t="shared" si="11"/>
        <v>0</v>
      </c>
    </row>
    <row r="57" spans="1:61" s="900" customFormat="1" ht="25.5">
      <c r="A57" s="897" t="s">
        <v>27</v>
      </c>
      <c r="B57" s="898" t="s">
        <v>369</v>
      </c>
      <c r="C57" s="303">
        <f>SUM(C58:C59)</f>
        <v>2151196</v>
      </c>
      <c r="D57" s="990">
        <f aca="true" t="shared" si="37" ref="D57:T57">SUM(D58:D59)</f>
        <v>667868</v>
      </c>
      <c r="E57" s="303">
        <f t="shared" si="37"/>
        <v>1483328</v>
      </c>
      <c r="F57" s="303">
        <f t="shared" si="37"/>
        <v>49000</v>
      </c>
      <c r="G57" s="303">
        <f t="shared" si="37"/>
        <v>0</v>
      </c>
      <c r="H57" s="303">
        <f t="shared" si="37"/>
        <v>2102196</v>
      </c>
      <c r="I57" s="303">
        <f t="shared" si="37"/>
        <v>1794570</v>
      </c>
      <c r="J57" s="303">
        <f t="shared" si="37"/>
        <v>963015</v>
      </c>
      <c r="K57" s="303">
        <f t="shared" si="37"/>
        <v>852485</v>
      </c>
      <c r="L57" s="303">
        <f t="shared" si="37"/>
        <v>78442</v>
      </c>
      <c r="M57" s="303">
        <f t="shared" si="37"/>
        <v>32088</v>
      </c>
      <c r="N57" s="303">
        <f t="shared" si="37"/>
        <v>831555</v>
      </c>
      <c r="O57" s="303">
        <f t="shared" si="37"/>
        <v>0</v>
      </c>
      <c r="P57" s="303">
        <f t="shared" si="37"/>
        <v>0</v>
      </c>
      <c r="Q57" s="303">
        <f t="shared" si="37"/>
        <v>307626</v>
      </c>
      <c r="R57" s="303">
        <f t="shared" si="37"/>
        <v>0</v>
      </c>
      <c r="S57" s="303">
        <f t="shared" si="37"/>
        <v>0</v>
      </c>
      <c r="T57" s="303">
        <f t="shared" si="37"/>
        <v>1139181</v>
      </c>
      <c r="U57" s="304">
        <f t="shared" si="1"/>
        <v>53.662715859509525</v>
      </c>
      <c r="V57" s="377">
        <f>SUM(V58:V59)</f>
        <v>2102196</v>
      </c>
      <c r="W57" s="1001">
        <f t="shared" si="12"/>
        <v>2102196</v>
      </c>
      <c r="X57" s="380">
        <f>SUM(X58:X59)</f>
        <v>0</v>
      </c>
      <c r="Y57" s="975">
        <f t="shared" si="3"/>
        <v>2102196</v>
      </c>
      <c r="Z57" s="975">
        <f t="shared" si="11"/>
        <v>0</v>
      </c>
      <c r="AA57" s="976">
        <f>713868+45487</f>
        <v>759355</v>
      </c>
      <c r="AB57" s="977">
        <f>D57</f>
        <v>667868</v>
      </c>
      <c r="AC57" s="977">
        <f>AA57-AB57</f>
        <v>91487</v>
      </c>
      <c r="AD57" s="904">
        <f>D57+'[5]PT02'!C417</f>
        <v>759355</v>
      </c>
      <c r="AE57" s="899"/>
      <c r="AF57" s="899"/>
      <c r="AG57" s="899"/>
      <c r="AH57" s="899"/>
      <c r="AI57" s="899"/>
      <c r="AJ57" s="899"/>
      <c r="AK57" s="899"/>
      <c r="AL57" s="899"/>
      <c r="AM57" s="899"/>
      <c r="AN57" s="899"/>
      <c r="AO57" s="899"/>
      <c r="AP57" s="899"/>
      <c r="AQ57" s="899"/>
      <c r="AR57" s="899"/>
      <c r="AS57" s="899"/>
      <c r="AT57" s="899"/>
      <c r="AU57" s="899"/>
      <c r="AV57" s="899"/>
      <c r="AW57" s="899"/>
      <c r="AX57" s="899"/>
      <c r="AY57" s="899"/>
      <c r="AZ57" s="899"/>
      <c r="BA57" s="899"/>
      <c r="BB57" s="899"/>
      <c r="BC57" s="899"/>
      <c r="BD57" s="899"/>
      <c r="BE57" s="899"/>
      <c r="BF57" s="899"/>
      <c r="BG57" s="899"/>
      <c r="BH57" s="899"/>
      <c r="BI57" s="899"/>
    </row>
    <row r="58" spans="1:26" ht="18.75" customHeight="1">
      <c r="A58" s="998" t="s">
        <v>366</v>
      </c>
      <c r="B58" s="308" t="s">
        <v>370</v>
      </c>
      <c r="C58" s="989">
        <f>D58+E58</f>
        <v>994136</v>
      </c>
      <c r="D58" s="979">
        <v>280602</v>
      </c>
      <c r="E58" s="981">
        <v>713534</v>
      </c>
      <c r="F58" s="981">
        <v>49000</v>
      </c>
      <c r="G58" s="981">
        <v>0</v>
      </c>
      <c r="H58" s="989">
        <f>I58+Q58+R58+S58</f>
        <v>945136</v>
      </c>
      <c r="I58" s="989">
        <f>J58+N58+O58+P58</f>
        <v>773062</v>
      </c>
      <c r="J58" s="989">
        <f>K58+L58+M58</f>
        <v>491332</v>
      </c>
      <c r="K58" s="981">
        <v>408502</v>
      </c>
      <c r="L58" s="981">
        <v>50742</v>
      </c>
      <c r="M58" s="981">
        <v>32088</v>
      </c>
      <c r="N58" s="981">
        <v>281730</v>
      </c>
      <c r="O58" s="981">
        <v>0</v>
      </c>
      <c r="P58" s="981">
        <v>0</v>
      </c>
      <c r="Q58" s="981">
        <v>172074</v>
      </c>
      <c r="R58" s="981">
        <v>0</v>
      </c>
      <c r="S58" s="837">
        <v>0</v>
      </c>
      <c r="T58" s="981">
        <f>N58+O58+P58+Q58+R58+S58</f>
        <v>453804</v>
      </c>
      <c r="U58" s="284">
        <f t="shared" si="1"/>
        <v>63.55660994849055</v>
      </c>
      <c r="V58" s="939">
        <f>H58</f>
        <v>945136</v>
      </c>
      <c r="W58" s="976">
        <f t="shared" si="12"/>
        <v>945136</v>
      </c>
      <c r="X58" s="940">
        <f>V58-W58</f>
        <v>0</v>
      </c>
      <c r="Y58" s="982">
        <f t="shared" si="3"/>
        <v>945136</v>
      </c>
      <c r="Z58" s="982">
        <f t="shared" si="11"/>
        <v>0</v>
      </c>
    </row>
    <row r="59" spans="1:26" ht="18.75" customHeight="1">
      <c r="A59" s="998" t="s">
        <v>368</v>
      </c>
      <c r="B59" s="308" t="s">
        <v>371</v>
      </c>
      <c r="C59" s="989">
        <f>D59+E59</f>
        <v>1157060</v>
      </c>
      <c r="D59" s="980">
        <v>387266</v>
      </c>
      <c r="E59" s="981">
        <v>769794</v>
      </c>
      <c r="F59" s="981">
        <v>0</v>
      </c>
      <c r="G59" s="981">
        <v>0</v>
      </c>
      <c r="H59" s="989">
        <f>I59+Q59+R59+S59</f>
        <v>1157060</v>
      </c>
      <c r="I59" s="989">
        <f>J59+N59+O59+P59</f>
        <v>1021508</v>
      </c>
      <c r="J59" s="989">
        <f>K59+L59+M59</f>
        <v>471683</v>
      </c>
      <c r="K59" s="981">
        <v>443983</v>
      </c>
      <c r="L59" s="981">
        <v>27700</v>
      </c>
      <c r="M59" s="981">
        <v>0</v>
      </c>
      <c r="N59" s="981">
        <v>549825</v>
      </c>
      <c r="O59" s="981">
        <v>0</v>
      </c>
      <c r="P59" s="981">
        <v>0</v>
      </c>
      <c r="Q59" s="981">
        <v>135552</v>
      </c>
      <c r="R59" s="981">
        <v>0</v>
      </c>
      <c r="S59" s="837">
        <v>0</v>
      </c>
      <c r="T59" s="981">
        <f>N59+O59+P59+Q59+R59+S59</f>
        <v>685377</v>
      </c>
      <c r="U59" s="284">
        <f t="shared" si="1"/>
        <v>46.17516456062997</v>
      </c>
      <c r="V59" s="939">
        <f>H59</f>
        <v>1157060</v>
      </c>
      <c r="W59" s="939">
        <f t="shared" si="12"/>
        <v>1157060</v>
      </c>
      <c r="X59" s="940">
        <f>V59-W59</f>
        <v>0</v>
      </c>
      <c r="Y59" s="982">
        <f t="shared" si="3"/>
        <v>1157060</v>
      </c>
      <c r="Z59" s="982">
        <f t="shared" si="11"/>
        <v>0</v>
      </c>
    </row>
    <row r="60" spans="1:61" s="900" customFormat="1" ht="25.5">
      <c r="A60" s="897" t="s">
        <v>29</v>
      </c>
      <c r="B60" s="898" t="s">
        <v>372</v>
      </c>
      <c r="C60" s="303">
        <f aca="true" t="shared" si="38" ref="C60:T60">SUM(C61:C63)</f>
        <v>20511562</v>
      </c>
      <c r="D60" s="990">
        <f>SUM(D61:D63)</f>
        <v>15930096</v>
      </c>
      <c r="E60" s="303">
        <f t="shared" si="38"/>
        <v>4581466</v>
      </c>
      <c r="F60" s="303">
        <f t="shared" si="38"/>
        <v>1286650</v>
      </c>
      <c r="G60" s="303">
        <f t="shared" si="38"/>
        <v>0</v>
      </c>
      <c r="H60" s="303">
        <f t="shared" si="38"/>
        <v>19224912</v>
      </c>
      <c r="I60" s="303">
        <f t="shared" si="38"/>
        <v>11901291</v>
      </c>
      <c r="J60" s="303">
        <f t="shared" si="38"/>
        <v>3253439</v>
      </c>
      <c r="K60" s="303">
        <f t="shared" si="38"/>
        <v>1895229</v>
      </c>
      <c r="L60" s="303">
        <f t="shared" si="38"/>
        <v>1294275</v>
      </c>
      <c r="M60" s="303">
        <f t="shared" si="38"/>
        <v>63935</v>
      </c>
      <c r="N60" s="303">
        <f t="shared" si="38"/>
        <v>8647852</v>
      </c>
      <c r="O60" s="303">
        <f t="shared" si="38"/>
        <v>0</v>
      </c>
      <c r="P60" s="303">
        <f t="shared" si="38"/>
        <v>0</v>
      </c>
      <c r="Q60" s="303">
        <f>SUM(Q61:Q63)</f>
        <v>7323621</v>
      </c>
      <c r="R60" s="303">
        <f t="shared" si="38"/>
        <v>0</v>
      </c>
      <c r="S60" s="303">
        <f t="shared" si="38"/>
        <v>0</v>
      </c>
      <c r="T60" s="303">
        <f t="shared" si="38"/>
        <v>15971473</v>
      </c>
      <c r="U60" s="304">
        <f t="shared" si="1"/>
        <v>27.336857824920003</v>
      </c>
      <c r="V60" s="377">
        <f>SUM(V61:V63)</f>
        <v>19224912</v>
      </c>
      <c r="W60" s="1001">
        <f t="shared" si="12"/>
        <v>19224912</v>
      </c>
      <c r="X60" s="380">
        <f>SUM(X61:X63)</f>
        <v>0</v>
      </c>
      <c r="Y60" s="975">
        <f t="shared" si="3"/>
        <v>19224912</v>
      </c>
      <c r="Z60" s="975">
        <f t="shared" si="11"/>
        <v>0</v>
      </c>
      <c r="AA60" s="976">
        <f>14872161+3978164</f>
        <v>18850325</v>
      </c>
      <c r="AB60" s="977">
        <f>D60</f>
        <v>15930096</v>
      </c>
      <c r="AC60" s="977">
        <f>AA60-AB60</f>
        <v>2920229</v>
      </c>
      <c r="AD60" s="904">
        <f>D60+'[5]PT02'!C456</f>
        <v>18850325</v>
      </c>
      <c r="AE60" s="899"/>
      <c r="AF60" s="899"/>
      <c r="AG60" s="899"/>
      <c r="AH60" s="899"/>
      <c r="AI60" s="899"/>
      <c r="AJ60" s="899"/>
      <c r="AK60" s="899"/>
      <c r="AL60" s="899"/>
      <c r="AM60" s="899"/>
      <c r="AN60" s="899"/>
      <c r="AO60" s="899"/>
      <c r="AP60" s="899"/>
      <c r="AQ60" s="899"/>
      <c r="AR60" s="899"/>
      <c r="AS60" s="899"/>
      <c r="AT60" s="899"/>
      <c r="AU60" s="899"/>
      <c r="AV60" s="899"/>
      <c r="AW60" s="899"/>
      <c r="AX60" s="899"/>
      <c r="AY60" s="899"/>
      <c r="AZ60" s="899"/>
      <c r="BA60" s="899"/>
      <c r="BB60" s="899"/>
      <c r="BC60" s="899"/>
      <c r="BD60" s="899"/>
      <c r="BE60" s="899"/>
      <c r="BF60" s="899"/>
      <c r="BG60" s="899"/>
      <c r="BH60" s="899"/>
      <c r="BI60" s="899"/>
    </row>
    <row r="61" spans="1:26" ht="18.75" customHeight="1">
      <c r="A61" s="305">
        <v>39</v>
      </c>
      <c r="B61" s="836" t="s">
        <v>373</v>
      </c>
      <c r="C61" s="989">
        <f>D61+E61</f>
        <v>347867</v>
      </c>
      <c r="D61" s="994">
        <v>53950</v>
      </c>
      <c r="E61" s="837">
        <v>293917</v>
      </c>
      <c r="F61" s="837">
        <v>600</v>
      </c>
      <c r="G61" s="981"/>
      <c r="H61" s="989">
        <f>I61+Q61+R61+S61</f>
        <v>347267</v>
      </c>
      <c r="I61" s="989">
        <f>SUM(J61,N61:P61)</f>
        <v>347267</v>
      </c>
      <c r="J61" s="989">
        <f>SUM(K61:M61)</f>
        <v>198817</v>
      </c>
      <c r="K61" s="837">
        <v>198817</v>
      </c>
      <c r="L61" s="837"/>
      <c r="M61" s="837"/>
      <c r="N61" s="837">
        <v>148450</v>
      </c>
      <c r="O61" s="837"/>
      <c r="P61" s="837"/>
      <c r="Q61" s="837"/>
      <c r="R61" s="981"/>
      <c r="S61" s="981"/>
      <c r="T61" s="981">
        <f>N61+O61+P61+Q61+R61+S61</f>
        <v>148450</v>
      </c>
      <c r="U61" s="284">
        <f t="shared" si="1"/>
        <v>57.25191279332618</v>
      </c>
      <c r="V61" s="939">
        <f>H61</f>
        <v>347267</v>
      </c>
      <c r="W61" s="939">
        <f t="shared" si="12"/>
        <v>347267</v>
      </c>
      <c r="X61" s="940">
        <f>V61-W61</f>
        <v>0</v>
      </c>
      <c r="Y61" s="982">
        <f t="shared" si="3"/>
        <v>347267</v>
      </c>
      <c r="Z61" s="982">
        <f t="shared" si="11"/>
        <v>0</v>
      </c>
    </row>
    <row r="62" spans="1:26" ht="18.75" customHeight="1">
      <c r="A62" s="305">
        <v>40</v>
      </c>
      <c r="B62" s="836" t="s">
        <v>374</v>
      </c>
      <c r="C62" s="989">
        <f>D62+E62</f>
        <v>9173726</v>
      </c>
      <c r="D62" s="994">
        <v>5737476</v>
      </c>
      <c r="E62" s="837">
        <v>3436250</v>
      </c>
      <c r="F62" s="837">
        <v>367800</v>
      </c>
      <c r="G62" s="981"/>
      <c r="H62" s="989">
        <f>I62+Q62+R62+S62</f>
        <v>8805926</v>
      </c>
      <c r="I62" s="989">
        <f>SUM(J62,N62:P62)</f>
        <v>4828358</v>
      </c>
      <c r="J62" s="989">
        <f>SUM(K62:M62)</f>
        <v>2152928</v>
      </c>
      <c r="K62" s="837">
        <v>1179886</v>
      </c>
      <c r="L62" s="837">
        <v>930446</v>
      </c>
      <c r="M62" s="837">
        <v>42596</v>
      </c>
      <c r="N62" s="837">
        <v>2675430</v>
      </c>
      <c r="O62" s="837"/>
      <c r="P62" s="837"/>
      <c r="Q62" s="837">
        <v>3977568</v>
      </c>
      <c r="R62" s="997"/>
      <c r="S62" s="997"/>
      <c r="T62" s="981">
        <f>N62+O62+P62+Q62+R62+S62</f>
        <v>6652998</v>
      </c>
      <c r="U62" s="284">
        <f t="shared" si="1"/>
        <v>44.58923716924056</v>
      </c>
      <c r="V62" s="939">
        <f>H62</f>
        <v>8805926</v>
      </c>
      <c r="W62" s="939">
        <f>C62-F62-G62</f>
        <v>8805926</v>
      </c>
      <c r="X62" s="940">
        <f>V62-W62</f>
        <v>0</v>
      </c>
      <c r="Y62" s="982">
        <f>X62+W62</f>
        <v>8805926</v>
      </c>
      <c r="Z62" s="982">
        <f>V62-Y62</f>
        <v>0</v>
      </c>
    </row>
    <row r="63" spans="1:26" ht="18.75" customHeight="1">
      <c r="A63" s="305">
        <v>41</v>
      </c>
      <c r="B63" s="836" t="s">
        <v>375</v>
      </c>
      <c r="C63" s="989">
        <f>D63+E63</f>
        <v>10989969</v>
      </c>
      <c r="D63" s="994">
        <v>10138670</v>
      </c>
      <c r="E63" s="837">
        <v>851299</v>
      </c>
      <c r="F63" s="837">
        <v>918250</v>
      </c>
      <c r="G63" s="981"/>
      <c r="H63" s="989">
        <f>I63+Q63+R63+S63</f>
        <v>10071719</v>
      </c>
      <c r="I63" s="989">
        <f>SUM(J63,N63:P63)</f>
        <v>6725666</v>
      </c>
      <c r="J63" s="989">
        <f>SUM(K63:M63)</f>
        <v>901694</v>
      </c>
      <c r="K63" s="837">
        <v>516526</v>
      </c>
      <c r="L63" s="837">
        <v>363829</v>
      </c>
      <c r="M63" s="837">
        <v>21339</v>
      </c>
      <c r="N63" s="837">
        <v>5823972</v>
      </c>
      <c r="O63" s="837"/>
      <c r="P63" s="837"/>
      <c r="Q63" s="837">
        <v>3346053</v>
      </c>
      <c r="R63" s="981"/>
      <c r="S63" s="981"/>
      <c r="T63" s="981">
        <f>N63+O63+P63+Q63+R63+S63</f>
        <v>9170025</v>
      </c>
      <c r="U63" s="284">
        <f t="shared" si="1"/>
        <v>13.406761501388859</v>
      </c>
      <c r="V63" s="939">
        <f>H63</f>
        <v>10071719</v>
      </c>
      <c r="W63" s="939">
        <f t="shared" si="12"/>
        <v>10071719</v>
      </c>
      <c r="X63" s="940">
        <f>V63-W63</f>
        <v>0</v>
      </c>
      <c r="Y63" s="982">
        <f t="shared" si="3"/>
        <v>10071719</v>
      </c>
      <c r="Z63" s="982">
        <f t="shared" si="11"/>
        <v>0</v>
      </c>
    </row>
    <row r="64" spans="1:61" s="900" customFormat="1" ht="25.5">
      <c r="A64" s="897" t="s">
        <v>30</v>
      </c>
      <c r="B64" s="898" t="s">
        <v>376</v>
      </c>
      <c r="C64" s="303">
        <f>SUM(C65:C66)</f>
        <v>3741547</v>
      </c>
      <c r="D64" s="990">
        <f aca="true" t="shared" si="39" ref="D64:T64">SUM(D65:D66)</f>
        <v>2255809</v>
      </c>
      <c r="E64" s="303">
        <f t="shared" si="39"/>
        <v>1485738</v>
      </c>
      <c r="F64" s="303">
        <f t="shared" si="39"/>
        <v>24500</v>
      </c>
      <c r="G64" s="303">
        <f t="shared" si="39"/>
        <v>0</v>
      </c>
      <c r="H64" s="303">
        <f t="shared" si="39"/>
        <v>3717047</v>
      </c>
      <c r="I64" s="303">
        <f t="shared" si="39"/>
        <v>3451482</v>
      </c>
      <c r="J64" s="303">
        <f t="shared" si="39"/>
        <v>1342117</v>
      </c>
      <c r="K64" s="303">
        <f t="shared" si="39"/>
        <v>1052033</v>
      </c>
      <c r="L64" s="303">
        <f t="shared" si="39"/>
        <v>259705</v>
      </c>
      <c r="M64" s="303">
        <f t="shared" si="39"/>
        <v>30379</v>
      </c>
      <c r="N64" s="303">
        <f t="shared" si="39"/>
        <v>2109365</v>
      </c>
      <c r="O64" s="303">
        <f t="shared" si="39"/>
        <v>0</v>
      </c>
      <c r="P64" s="303">
        <f t="shared" si="39"/>
        <v>0</v>
      </c>
      <c r="Q64" s="303">
        <f t="shared" si="39"/>
        <v>265565</v>
      </c>
      <c r="R64" s="303">
        <f t="shared" si="39"/>
        <v>0</v>
      </c>
      <c r="S64" s="303">
        <f t="shared" si="39"/>
        <v>0</v>
      </c>
      <c r="T64" s="303">
        <f t="shared" si="39"/>
        <v>2374930</v>
      </c>
      <c r="U64" s="304">
        <f t="shared" si="1"/>
        <v>38.88523828314909</v>
      </c>
      <c r="V64" s="377">
        <f>SUM(V65:V66)</f>
        <v>3717047</v>
      </c>
      <c r="W64" s="1001">
        <f>C64-F64-G64</f>
        <v>3717047</v>
      </c>
      <c r="X64" s="380">
        <f>SUM(X65:X66)</f>
        <v>0</v>
      </c>
      <c r="Y64" s="975">
        <f t="shared" si="3"/>
        <v>3717047</v>
      </c>
      <c r="Z64" s="975">
        <f t="shared" si="11"/>
        <v>0</v>
      </c>
      <c r="AA64" s="976">
        <f>2238586+384320</f>
        <v>2622906</v>
      </c>
      <c r="AB64" s="977">
        <f>D64</f>
        <v>2255809</v>
      </c>
      <c r="AC64" s="977">
        <f>AA64-AB64</f>
        <v>367097</v>
      </c>
      <c r="AD64" s="904">
        <f>D64+'[5]PT02'!C495</f>
        <v>2622906</v>
      </c>
      <c r="AE64" s="899"/>
      <c r="AF64" s="899"/>
      <c r="AG64" s="899"/>
      <c r="AH64" s="899"/>
      <c r="AI64" s="899"/>
      <c r="AJ64" s="899"/>
      <c r="AK64" s="899"/>
      <c r="AL64" s="899"/>
      <c r="AM64" s="899"/>
      <c r="AN64" s="899"/>
      <c r="AO64" s="899"/>
      <c r="AP64" s="899"/>
      <c r="AQ64" s="899"/>
      <c r="AR64" s="899"/>
      <c r="AS64" s="899"/>
      <c r="AT64" s="899"/>
      <c r="AU64" s="899"/>
      <c r="AV64" s="899"/>
      <c r="AW64" s="899"/>
      <c r="AX64" s="899"/>
      <c r="AY64" s="899"/>
      <c r="AZ64" s="899"/>
      <c r="BA64" s="899"/>
      <c r="BB64" s="899"/>
      <c r="BC64" s="899"/>
      <c r="BD64" s="899"/>
      <c r="BE64" s="899"/>
      <c r="BF64" s="899"/>
      <c r="BG64" s="899"/>
      <c r="BH64" s="899"/>
      <c r="BI64" s="899"/>
    </row>
    <row r="65" spans="1:26" ht="18.75" customHeight="1">
      <c r="A65" s="305">
        <v>42</v>
      </c>
      <c r="B65" s="308" t="s">
        <v>332</v>
      </c>
      <c r="C65" s="989">
        <f>D65+E65</f>
        <v>1779054</v>
      </c>
      <c r="D65" s="1004">
        <v>1130291</v>
      </c>
      <c r="E65" s="1005">
        <v>648763</v>
      </c>
      <c r="F65" s="1005">
        <v>24500</v>
      </c>
      <c r="G65" s="981"/>
      <c r="H65" s="989">
        <f>I65+Q65+R65+S65</f>
        <v>1754554</v>
      </c>
      <c r="I65" s="989">
        <f>J65+N65+O65+P65</f>
        <v>1754554</v>
      </c>
      <c r="J65" s="989">
        <f>K65+L65+M65</f>
        <v>1037634</v>
      </c>
      <c r="K65" s="1005">
        <v>793929</v>
      </c>
      <c r="L65" s="1005">
        <v>243705</v>
      </c>
      <c r="M65" s="1005"/>
      <c r="N65" s="1005">
        <v>716920</v>
      </c>
      <c r="O65" s="1005"/>
      <c r="P65" s="1005"/>
      <c r="Q65" s="1005"/>
      <c r="R65" s="1005"/>
      <c r="S65" s="1005"/>
      <c r="T65" s="981">
        <f>N65+O65+P65+Q65+R65+S65</f>
        <v>716920</v>
      </c>
      <c r="U65" s="284">
        <f t="shared" si="1"/>
        <v>59.13947362121657</v>
      </c>
      <c r="V65" s="939">
        <f>H65</f>
        <v>1754554</v>
      </c>
      <c r="W65" s="939">
        <f t="shared" si="12"/>
        <v>1754554</v>
      </c>
      <c r="X65" s="940">
        <f>V65-W65</f>
        <v>0</v>
      </c>
      <c r="Y65" s="982">
        <f t="shared" si="3"/>
        <v>1754554</v>
      </c>
      <c r="Z65" s="982">
        <f t="shared" si="11"/>
        <v>0</v>
      </c>
    </row>
    <row r="66" spans="1:26" ht="18.75" customHeight="1">
      <c r="A66" s="305">
        <v>43</v>
      </c>
      <c r="B66" s="308" t="s">
        <v>377</v>
      </c>
      <c r="C66" s="989">
        <f>D66+E66</f>
        <v>1962493</v>
      </c>
      <c r="D66" s="1004">
        <v>1125518</v>
      </c>
      <c r="E66" s="1005">
        <v>836975</v>
      </c>
      <c r="F66" s="1005"/>
      <c r="G66" s="981"/>
      <c r="H66" s="989">
        <f>I66+Q66+R66+S66</f>
        <v>1962493</v>
      </c>
      <c r="I66" s="989">
        <f>J66+N66+O66+P66</f>
        <v>1696928</v>
      </c>
      <c r="J66" s="989">
        <f>K66+L66+M66</f>
        <v>304483</v>
      </c>
      <c r="K66" s="1005">
        <v>258104</v>
      </c>
      <c r="L66" s="1005">
        <v>16000</v>
      </c>
      <c r="M66" s="1005">
        <v>30379</v>
      </c>
      <c r="N66" s="1005">
        <v>1392445</v>
      </c>
      <c r="O66" s="1005"/>
      <c r="P66" s="1005"/>
      <c r="Q66" s="1005">
        <v>265565</v>
      </c>
      <c r="R66" s="1005"/>
      <c r="S66" s="1005"/>
      <c r="T66" s="981">
        <f>N66+O66+P66+Q66+R66+S66</f>
        <v>1658010</v>
      </c>
      <c r="U66" s="284">
        <f t="shared" si="1"/>
        <v>17.943189104075127</v>
      </c>
      <c r="V66" s="939">
        <f>H66</f>
        <v>1962493</v>
      </c>
      <c r="W66" s="939">
        <f t="shared" si="12"/>
        <v>1962493</v>
      </c>
      <c r="X66" s="940">
        <f>V66-W66</f>
        <v>0</v>
      </c>
      <c r="Y66" s="982">
        <f t="shared" si="3"/>
        <v>1962493</v>
      </c>
      <c r="Z66" s="982">
        <f t="shared" si="11"/>
        <v>0</v>
      </c>
    </row>
    <row r="67" spans="1:61" s="900" customFormat="1" ht="25.5">
      <c r="A67" s="897" t="s">
        <v>104</v>
      </c>
      <c r="B67" s="898" t="s">
        <v>378</v>
      </c>
      <c r="C67" s="303">
        <f>SUM(C68:C69)</f>
        <v>15757126</v>
      </c>
      <c r="D67" s="303">
        <f aca="true" t="shared" si="40" ref="D67:T67">SUM(D68:D69)</f>
        <v>10842392</v>
      </c>
      <c r="E67" s="303">
        <f t="shared" si="40"/>
        <v>4914734</v>
      </c>
      <c r="F67" s="303">
        <f t="shared" si="40"/>
        <v>27200</v>
      </c>
      <c r="G67" s="303">
        <f t="shared" si="40"/>
        <v>0</v>
      </c>
      <c r="H67" s="303">
        <f t="shared" si="40"/>
        <v>15729926</v>
      </c>
      <c r="I67" s="303">
        <f t="shared" si="40"/>
        <v>7193667</v>
      </c>
      <c r="J67" s="303">
        <f t="shared" si="40"/>
        <v>1326830</v>
      </c>
      <c r="K67" s="303">
        <f t="shared" si="40"/>
        <v>1162979</v>
      </c>
      <c r="L67" s="303">
        <f t="shared" si="40"/>
        <v>163851</v>
      </c>
      <c r="M67" s="303">
        <f t="shared" si="40"/>
        <v>0</v>
      </c>
      <c r="N67" s="303">
        <f t="shared" si="40"/>
        <v>5768787</v>
      </c>
      <c r="O67" s="303">
        <f t="shared" si="40"/>
        <v>98050</v>
      </c>
      <c r="P67" s="303">
        <f t="shared" si="40"/>
        <v>0</v>
      </c>
      <c r="Q67" s="303">
        <f t="shared" si="40"/>
        <v>8536259</v>
      </c>
      <c r="R67" s="303">
        <f t="shared" si="40"/>
        <v>0</v>
      </c>
      <c r="S67" s="303">
        <f t="shared" si="40"/>
        <v>0</v>
      </c>
      <c r="T67" s="303">
        <f t="shared" si="40"/>
        <v>14403096</v>
      </c>
      <c r="U67" s="304">
        <f t="shared" si="1"/>
        <v>18.444417846975682</v>
      </c>
      <c r="V67" s="939">
        <f>SUM(V68:V69)</f>
        <v>15729926</v>
      </c>
      <c r="W67" s="1001">
        <f>C67-F67-G67</f>
        <v>15729926</v>
      </c>
      <c r="X67" s="1006">
        <f>SUM(X68:X69)</f>
        <v>0</v>
      </c>
      <c r="Y67" s="975">
        <f>X67+W67</f>
        <v>15729926</v>
      </c>
      <c r="Z67" s="975">
        <f>V67-Y67</f>
        <v>0</v>
      </c>
      <c r="AA67" s="976">
        <f>10928590+1299161</f>
        <v>12227751</v>
      </c>
      <c r="AB67" s="977">
        <f>D67</f>
        <v>10842392</v>
      </c>
      <c r="AC67" s="977">
        <f>AA67-AB67</f>
        <v>1385359</v>
      </c>
      <c r="AD67" s="904">
        <f>D67+'[5]PT02'!C532</f>
        <v>12227751</v>
      </c>
      <c r="AE67" s="899"/>
      <c r="AF67" s="899"/>
      <c r="AG67" s="899"/>
      <c r="AH67" s="899"/>
      <c r="AI67" s="899"/>
      <c r="AJ67" s="899"/>
      <c r="AK67" s="899"/>
      <c r="AL67" s="899"/>
      <c r="AM67" s="899"/>
      <c r="AN67" s="899"/>
      <c r="AO67" s="899"/>
      <c r="AP67" s="899"/>
      <c r="AQ67" s="899"/>
      <c r="AR67" s="899"/>
      <c r="AS67" s="899"/>
      <c r="AT67" s="899"/>
      <c r="AU67" s="899"/>
      <c r="AV67" s="899"/>
      <c r="AW67" s="899"/>
      <c r="AX67" s="899"/>
      <c r="AY67" s="899"/>
      <c r="AZ67" s="899"/>
      <c r="BA67" s="899"/>
      <c r="BB67" s="899"/>
      <c r="BC67" s="899"/>
      <c r="BD67" s="899"/>
      <c r="BE67" s="899"/>
      <c r="BF67" s="899"/>
      <c r="BG67" s="899"/>
      <c r="BH67" s="899"/>
      <c r="BI67" s="899"/>
    </row>
    <row r="68" spans="1:26" ht="18.75" customHeight="1">
      <c r="A68" s="305">
        <v>44</v>
      </c>
      <c r="B68" s="308" t="s">
        <v>379</v>
      </c>
      <c r="C68" s="989">
        <f>D68+E68</f>
        <v>583856</v>
      </c>
      <c r="D68" s="1004">
        <v>244554</v>
      </c>
      <c r="E68" s="1005">
        <v>339302</v>
      </c>
      <c r="F68" s="1005"/>
      <c r="G68" s="981"/>
      <c r="H68" s="989">
        <f>I68+Q68+R68+S68</f>
        <v>583856</v>
      </c>
      <c r="I68" s="989">
        <f>J68+N68+O68+P68</f>
        <v>552758</v>
      </c>
      <c r="J68" s="989">
        <f>K68+L68+M68</f>
        <v>379345</v>
      </c>
      <c r="K68" s="1005">
        <v>371145</v>
      </c>
      <c r="L68" s="1005">
        <v>8200</v>
      </c>
      <c r="M68" s="1005"/>
      <c r="N68" s="1005">
        <v>173413</v>
      </c>
      <c r="O68" s="1005"/>
      <c r="P68" s="1005"/>
      <c r="Q68" s="1005">
        <v>31098</v>
      </c>
      <c r="R68" s="1005"/>
      <c r="S68" s="1005"/>
      <c r="T68" s="981">
        <f>N68+O68+P68+Q68+R68+S68</f>
        <v>204511</v>
      </c>
      <c r="U68" s="284">
        <f t="shared" si="1"/>
        <v>68.62768155322945</v>
      </c>
      <c r="V68" s="939">
        <f>H68</f>
        <v>583856</v>
      </c>
      <c r="W68" s="939">
        <f>C68-F68-G68</f>
        <v>583856</v>
      </c>
      <c r="X68" s="940">
        <f>V68-W68</f>
        <v>0</v>
      </c>
      <c r="Y68" s="982">
        <f>X68+W68</f>
        <v>583856</v>
      </c>
      <c r="Z68" s="982">
        <f>V68-Y68</f>
        <v>0</v>
      </c>
    </row>
    <row r="69" spans="1:26" ht="18.75" customHeight="1">
      <c r="A69" s="305">
        <v>45</v>
      </c>
      <c r="B69" s="308" t="s">
        <v>380</v>
      </c>
      <c r="C69" s="989">
        <f>D69+E69</f>
        <v>15173270</v>
      </c>
      <c r="D69" s="1004">
        <v>10597838</v>
      </c>
      <c r="E69" s="1005">
        <v>4575432</v>
      </c>
      <c r="F69" s="1005">
        <v>27200</v>
      </c>
      <c r="G69" s="981"/>
      <c r="H69" s="989">
        <f>I69+Q69+R69+S69</f>
        <v>15146070</v>
      </c>
      <c r="I69" s="989">
        <f>J69+N69+O69+P69</f>
        <v>6640909</v>
      </c>
      <c r="J69" s="989">
        <f>K69+L69+M69</f>
        <v>947485</v>
      </c>
      <c r="K69" s="1005">
        <v>791834</v>
      </c>
      <c r="L69" s="1005">
        <v>155651</v>
      </c>
      <c r="M69" s="1005"/>
      <c r="N69" s="1005">
        <v>5595374</v>
      </c>
      <c r="O69" s="1005">
        <v>98050</v>
      </c>
      <c r="P69" s="1005"/>
      <c r="Q69" s="1005">
        <v>8505161</v>
      </c>
      <c r="R69" s="1005"/>
      <c r="S69" s="1005"/>
      <c r="T69" s="981">
        <f>N69+O69+P69+Q69+R69+S69</f>
        <v>14198585</v>
      </c>
      <c r="U69" s="284">
        <f t="shared" si="1"/>
        <v>14.267399237062275</v>
      </c>
      <c r="V69" s="939">
        <f>H69</f>
        <v>15146070</v>
      </c>
      <c r="W69" s="939">
        <f t="shared" si="12"/>
        <v>15146070</v>
      </c>
      <c r="X69" s="940">
        <f>V69-W69</f>
        <v>0</v>
      </c>
      <c r="Y69" s="982">
        <f t="shared" si="3"/>
        <v>15146070</v>
      </c>
      <c r="Z69" s="982">
        <f t="shared" si="11"/>
        <v>0</v>
      </c>
    </row>
    <row r="70" spans="1:29" s="899" customFormat="1" ht="33.75" customHeight="1">
      <c r="A70" s="664" t="s">
        <v>471</v>
      </c>
      <c r="B70" s="664"/>
      <c r="C70" s="664"/>
      <c r="D70" s="664"/>
      <c r="E70" s="664"/>
      <c r="F70" s="664"/>
      <c r="G70" s="664"/>
      <c r="H70" s="664"/>
      <c r="I70" s="664"/>
      <c r="J70" s="664"/>
      <c r="K70" s="664"/>
      <c r="L70" s="664"/>
      <c r="M70" s="664"/>
      <c r="N70" s="664"/>
      <c r="O70" s="664"/>
      <c r="P70" s="664"/>
      <c r="Q70" s="664"/>
      <c r="R70" s="664"/>
      <c r="S70" s="664"/>
      <c r="T70" s="664"/>
      <c r="U70" s="664"/>
      <c r="V70" s="939"/>
      <c r="W70" s="939"/>
      <c r="X70" s="940"/>
      <c r="AA70" s="939"/>
      <c r="AB70" s="941"/>
      <c r="AC70" s="941"/>
    </row>
    <row r="71" spans="1:29" s="899" customFormat="1" ht="16.5">
      <c r="A71" s="839"/>
      <c r="B71" s="840"/>
      <c r="C71" s="840"/>
      <c r="D71" s="840"/>
      <c r="E71" s="840"/>
      <c r="F71" s="841"/>
      <c r="G71" s="841"/>
      <c r="H71" s="841"/>
      <c r="I71" s="1007"/>
      <c r="J71" s="1007"/>
      <c r="K71" s="1007"/>
      <c r="L71" s="1007"/>
      <c r="M71" s="1007"/>
      <c r="N71" s="1008" t="str">
        <f>TT!C7</f>
        <v>Sơn La, ngày 01 tháng 9 năm 2021</v>
      </c>
      <c r="O71" s="1009"/>
      <c r="P71" s="1009"/>
      <c r="Q71" s="1009"/>
      <c r="R71" s="1009"/>
      <c r="S71" s="1009"/>
      <c r="T71" s="1009"/>
      <c r="U71" s="1009"/>
      <c r="V71" s="939"/>
      <c r="W71" s="939"/>
      <c r="X71" s="940"/>
      <c r="AA71" s="939"/>
      <c r="AB71" s="941"/>
      <c r="AC71" s="941"/>
    </row>
    <row r="72" spans="1:29" s="899" customFormat="1" ht="16.5">
      <c r="A72" s="842" t="s">
        <v>282</v>
      </c>
      <c r="B72" s="843"/>
      <c r="C72" s="843"/>
      <c r="D72" s="843"/>
      <c r="E72" s="843"/>
      <c r="F72" s="841"/>
      <c r="G72" s="841"/>
      <c r="H72" s="841"/>
      <c r="I72" s="844"/>
      <c r="J72" s="844"/>
      <c r="K72" s="844"/>
      <c r="L72" s="844"/>
      <c r="M72" s="844"/>
      <c r="N72" s="845" t="str">
        <f>'[5]Thông tin'!C5</f>
        <v>PHÓ  CỤC TRƯỞNG</v>
      </c>
      <c r="O72" s="845"/>
      <c r="P72" s="845"/>
      <c r="Q72" s="845"/>
      <c r="R72" s="845"/>
      <c r="S72" s="845"/>
      <c r="T72" s="845"/>
      <c r="U72" s="845"/>
      <c r="V72" s="939"/>
      <c r="W72" s="939"/>
      <c r="X72" s="940"/>
      <c r="AA72" s="939"/>
      <c r="AB72" s="941"/>
      <c r="AC72" s="941"/>
    </row>
    <row r="73" spans="1:29" s="899" customFormat="1" ht="16.5">
      <c r="A73" s="846"/>
      <c r="B73" s="846"/>
      <c r="C73" s="846"/>
      <c r="D73" s="846"/>
      <c r="E73" s="846"/>
      <c r="F73" s="847"/>
      <c r="G73" s="847"/>
      <c r="H73" s="847"/>
      <c r="I73" s="848"/>
      <c r="J73" s="848"/>
      <c r="K73" s="848"/>
      <c r="L73" s="848"/>
      <c r="M73" s="848"/>
      <c r="N73" s="848"/>
      <c r="O73" s="848"/>
      <c r="P73" s="847"/>
      <c r="Q73" s="849"/>
      <c r="R73" s="847"/>
      <c r="S73" s="848"/>
      <c r="T73" s="847"/>
      <c r="U73" s="847"/>
      <c r="V73" s="939"/>
      <c r="W73" s="939"/>
      <c r="X73" s="940"/>
      <c r="AA73" s="939"/>
      <c r="AB73" s="941"/>
      <c r="AC73" s="941"/>
    </row>
    <row r="74" spans="1:29" s="899" customFormat="1" ht="16.5">
      <c r="A74" s="846"/>
      <c r="B74" s="846"/>
      <c r="C74" s="846"/>
      <c r="D74" s="846"/>
      <c r="E74" s="846"/>
      <c r="F74" s="847"/>
      <c r="G74" s="847"/>
      <c r="H74" s="847"/>
      <c r="I74" s="848"/>
      <c r="J74" s="848"/>
      <c r="K74" s="848"/>
      <c r="L74" s="848"/>
      <c r="M74" s="848"/>
      <c r="N74" s="848"/>
      <c r="O74" s="848"/>
      <c r="P74" s="847"/>
      <c r="Q74" s="849"/>
      <c r="R74" s="847"/>
      <c r="S74" s="848"/>
      <c r="T74" s="847"/>
      <c r="U74" s="847"/>
      <c r="V74" s="939"/>
      <c r="W74" s="939"/>
      <c r="X74" s="940"/>
      <c r="AA74" s="939"/>
      <c r="AB74" s="941"/>
      <c r="AC74" s="941"/>
    </row>
    <row r="75" spans="1:21" s="933" customFormat="1" ht="18" customHeight="1">
      <c r="A75" s="451"/>
      <c r="B75" s="802"/>
      <c r="C75" s="802"/>
      <c r="D75" s="802"/>
      <c r="E75" s="802"/>
      <c r="F75" s="826"/>
      <c r="G75" s="826"/>
      <c r="H75" s="826"/>
      <c r="I75" s="827"/>
      <c r="J75" s="827"/>
      <c r="K75" s="827"/>
      <c r="L75" s="827"/>
      <c r="M75" s="827"/>
      <c r="N75" s="452"/>
      <c r="O75" s="452"/>
      <c r="P75" s="802"/>
      <c r="Q75" s="802"/>
      <c r="R75" s="802"/>
      <c r="S75" s="802"/>
      <c r="T75" s="452"/>
      <c r="U75" s="452"/>
    </row>
    <row r="76" spans="3:29" s="899" customFormat="1" ht="12.75">
      <c r="C76" s="1010"/>
      <c r="D76" s="1010"/>
      <c r="E76" s="1010"/>
      <c r="F76" s="1010"/>
      <c r="G76" s="1010"/>
      <c r="H76" s="1010"/>
      <c r="I76" s="1010"/>
      <c r="J76" s="1010"/>
      <c r="K76" s="1010"/>
      <c r="L76" s="1010"/>
      <c r="M76" s="1010"/>
      <c r="N76" s="1010"/>
      <c r="O76" s="1010"/>
      <c r="P76" s="1010"/>
      <c r="Q76" s="1010"/>
      <c r="R76" s="1010"/>
      <c r="S76" s="1010"/>
      <c r="T76" s="1010"/>
      <c r="U76" s="1010"/>
      <c r="V76" s="939"/>
      <c r="W76" s="939"/>
      <c r="X76" s="940"/>
      <c r="AA76" s="939"/>
      <c r="AB76" s="941"/>
      <c r="AC76" s="941"/>
    </row>
    <row r="77" spans="1:29" s="851" customFormat="1" ht="18.75">
      <c r="A77" s="850" t="str">
        <f>'[5]Thông tin'!C6</f>
        <v>Nguyễn Thị Ngọc</v>
      </c>
      <c r="B77" s="850"/>
      <c r="C77" s="850"/>
      <c r="D77" s="850"/>
      <c r="E77" s="850"/>
      <c r="N77" s="850" t="str">
        <f>'[5]Thông tin'!C3</f>
        <v>Lò Anh Vĩnh</v>
      </c>
      <c r="O77" s="850"/>
      <c r="P77" s="850"/>
      <c r="Q77" s="850"/>
      <c r="R77" s="850"/>
      <c r="S77" s="850"/>
      <c r="T77" s="850"/>
      <c r="U77" s="850"/>
      <c r="V77" s="1011"/>
      <c r="W77" s="1011"/>
      <c r="X77" s="1012"/>
      <c r="AA77" s="1011"/>
      <c r="AB77" s="1013"/>
      <c r="AC77" s="1013"/>
    </row>
    <row r="78" spans="1:21" ht="12.75">
      <c r="A78" s="899"/>
      <c r="B78" s="899"/>
      <c r="C78" s="1010"/>
      <c r="D78" s="1010"/>
      <c r="E78" s="1010"/>
      <c r="F78" s="1010"/>
      <c r="G78" s="1010"/>
      <c r="H78" s="1010"/>
      <c r="I78" s="1010"/>
      <c r="J78" s="1010"/>
      <c r="K78" s="1010"/>
      <c r="L78" s="1010"/>
      <c r="M78" s="1010"/>
      <c r="N78" s="1010"/>
      <c r="O78" s="1010"/>
      <c r="P78" s="1010"/>
      <c r="Q78" s="1010"/>
      <c r="R78" s="1010"/>
      <c r="S78" s="1010"/>
      <c r="T78" s="1010"/>
      <c r="U78" s="1010"/>
    </row>
    <row r="80" spans="1:21" ht="16.5">
      <c r="A80" s="794"/>
      <c r="B80" s="794"/>
      <c r="C80" s="794"/>
      <c r="D80" s="794"/>
      <c r="E80" s="794"/>
      <c r="F80" s="1010"/>
      <c r="G80" s="1010"/>
      <c r="H80" s="1010"/>
      <c r="I80" s="1010"/>
      <c r="J80" s="1010"/>
      <c r="K80" s="1010"/>
      <c r="L80" s="1010"/>
      <c r="M80" s="1010"/>
      <c r="N80" s="1010"/>
      <c r="O80" s="1010"/>
      <c r="P80" s="1010"/>
      <c r="Q80" s="1010"/>
      <c r="R80" s="1010"/>
      <c r="S80" s="1010"/>
      <c r="T80" s="1010"/>
      <c r="U80" s="1010"/>
    </row>
    <row r="81" spans="1:21" ht="12.75">
      <c r="A81" s="899"/>
      <c r="B81" s="899"/>
      <c r="C81" s="1010"/>
      <c r="D81" s="1010"/>
      <c r="E81" s="1010"/>
      <c r="F81" s="1010"/>
      <c r="G81" s="1010"/>
      <c r="H81" s="1010"/>
      <c r="I81" s="1010"/>
      <c r="J81" s="1010"/>
      <c r="K81" s="1010"/>
      <c r="L81" s="1010"/>
      <c r="M81" s="1010"/>
      <c r="N81" s="1010"/>
      <c r="O81" s="1010"/>
      <c r="P81" s="1010"/>
      <c r="Q81" s="1010"/>
      <c r="R81" s="1010"/>
      <c r="S81" s="1010"/>
      <c r="T81" s="1010"/>
      <c r="U81" s="1010"/>
    </row>
    <row r="82" spans="1:21" ht="12.75">
      <c r="A82" s="899"/>
      <c r="B82" s="899"/>
      <c r="C82" s="1010"/>
      <c r="D82" s="1010"/>
      <c r="E82" s="1010"/>
      <c r="F82" s="1010"/>
      <c r="G82" s="1010"/>
      <c r="H82" s="1010"/>
      <c r="I82" s="1010"/>
      <c r="J82" s="1010"/>
      <c r="K82" s="1010"/>
      <c r="L82" s="1010"/>
      <c r="M82" s="1010"/>
      <c r="N82" s="1010"/>
      <c r="O82" s="1010"/>
      <c r="P82" s="1010"/>
      <c r="Q82" s="1010"/>
      <c r="R82" s="1010"/>
      <c r="S82" s="1010"/>
      <c r="T82" s="1010"/>
      <c r="U82" s="1010"/>
    </row>
    <row r="83" spans="1:21" ht="12.75">
      <c r="A83" s="899"/>
      <c r="B83" s="899"/>
      <c r="C83" s="1010"/>
      <c r="D83" s="1010"/>
      <c r="E83" s="1010"/>
      <c r="F83" s="1010"/>
      <c r="G83" s="1010"/>
      <c r="H83" s="1010"/>
      <c r="I83" s="1010"/>
      <c r="J83" s="1010"/>
      <c r="K83" s="1010"/>
      <c r="L83" s="1010"/>
      <c r="M83" s="1010"/>
      <c r="N83" s="1010"/>
      <c r="O83" s="1010"/>
      <c r="P83" s="1010"/>
      <c r="Q83" s="1010"/>
      <c r="R83" s="1010"/>
      <c r="S83" s="1010"/>
      <c r="T83" s="1010"/>
      <c r="U83" s="1010"/>
    </row>
    <row r="84" spans="1:21" ht="12.75">
      <c r="A84" s="899"/>
      <c r="B84" s="899"/>
      <c r="C84" s="1010"/>
      <c r="D84" s="1010"/>
      <c r="E84" s="1010"/>
      <c r="F84" s="1010"/>
      <c r="G84" s="1010"/>
      <c r="H84" s="1010"/>
      <c r="I84" s="1010"/>
      <c r="J84" s="1010"/>
      <c r="K84" s="1010"/>
      <c r="L84" s="1010"/>
      <c r="M84" s="1010"/>
      <c r="N84" s="1010"/>
      <c r="O84" s="1010"/>
      <c r="P84" s="1010"/>
      <c r="Q84" s="1010"/>
      <c r="R84" s="1010"/>
      <c r="S84" s="1010"/>
      <c r="T84" s="1010"/>
      <c r="U84" s="1010"/>
    </row>
    <row r="85" spans="1:21" ht="12.75">
      <c r="A85" s="899"/>
      <c r="B85" s="899"/>
      <c r="C85" s="1010"/>
      <c r="D85" s="1010"/>
      <c r="E85" s="1010"/>
      <c r="F85" s="1010"/>
      <c r="G85" s="1010"/>
      <c r="H85" s="1010"/>
      <c r="I85" s="1010"/>
      <c r="J85" s="1010"/>
      <c r="K85" s="1010"/>
      <c r="L85" s="1010"/>
      <c r="M85" s="1010"/>
      <c r="N85" s="1010"/>
      <c r="O85" s="1010"/>
      <c r="P85" s="1010"/>
      <c r="Q85" s="1010"/>
      <c r="R85" s="1010"/>
      <c r="S85" s="1010"/>
      <c r="T85" s="1010"/>
      <c r="U85" s="1010"/>
    </row>
    <row r="86" spans="1:21" ht="12.75">
      <c r="A86" s="899"/>
      <c r="B86" s="899"/>
      <c r="C86" s="1010"/>
      <c r="D86" s="1010"/>
      <c r="E86" s="1010"/>
      <c r="F86" s="1010"/>
      <c r="G86" s="1010"/>
      <c r="H86" s="1010"/>
      <c r="I86" s="1010"/>
      <c r="J86" s="1010"/>
      <c r="K86" s="1010"/>
      <c r="L86" s="1010"/>
      <c r="M86" s="1010"/>
      <c r="N86" s="1010"/>
      <c r="O86" s="1010"/>
      <c r="P86" s="1010"/>
      <c r="Q86" s="1010"/>
      <c r="R86" s="1010"/>
      <c r="S86" s="1010"/>
      <c r="T86" s="1010"/>
      <c r="U86" s="1010"/>
    </row>
    <row r="87" spans="1:21" ht="12.75">
      <c r="A87" s="899"/>
      <c r="B87" s="899"/>
      <c r="C87" s="1010"/>
      <c r="D87" s="1010"/>
      <c r="E87" s="1010"/>
      <c r="F87" s="1010"/>
      <c r="G87" s="1010"/>
      <c r="H87" s="1010"/>
      <c r="I87" s="1010"/>
      <c r="J87" s="1010"/>
      <c r="K87" s="1010"/>
      <c r="L87" s="1010"/>
      <c r="M87" s="1010"/>
      <c r="N87" s="1010"/>
      <c r="O87" s="1010"/>
      <c r="P87" s="1010"/>
      <c r="Q87" s="1010"/>
      <c r="R87" s="1010"/>
      <c r="S87" s="1010"/>
      <c r="T87" s="1010"/>
      <c r="U87" s="1010"/>
    </row>
    <row r="88" spans="1:21" ht="12.75">
      <c r="A88" s="899"/>
      <c r="B88" s="899"/>
      <c r="C88" s="1010"/>
      <c r="D88" s="1010"/>
      <c r="E88" s="1010"/>
      <c r="F88" s="1010"/>
      <c r="G88" s="1010"/>
      <c r="H88" s="1010"/>
      <c r="I88" s="1010"/>
      <c r="J88" s="1010"/>
      <c r="K88" s="1010"/>
      <c r="L88" s="1010"/>
      <c r="M88" s="1010"/>
      <c r="N88" s="1010"/>
      <c r="O88" s="1010"/>
      <c r="P88" s="1010"/>
      <c r="Q88" s="1010"/>
      <c r="R88" s="1010"/>
      <c r="S88" s="1010"/>
      <c r="T88" s="1010"/>
      <c r="U88" s="1010"/>
    </row>
    <row r="89" spans="1:21" ht="12.75">
      <c r="A89" s="899"/>
      <c r="B89" s="899"/>
      <c r="C89" s="1010"/>
      <c r="D89" s="1010"/>
      <c r="E89" s="1010"/>
      <c r="F89" s="1010"/>
      <c r="G89" s="1010"/>
      <c r="H89" s="1010"/>
      <c r="I89" s="1010"/>
      <c r="J89" s="1010"/>
      <c r="K89" s="1010"/>
      <c r="L89" s="1010"/>
      <c r="M89" s="1010"/>
      <c r="N89" s="1010"/>
      <c r="O89" s="1010"/>
      <c r="P89" s="1010"/>
      <c r="Q89" s="1010"/>
      <c r="R89" s="1010"/>
      <c r="S89" s="1010"/>
      <c r="T89" s="1010"/>
      <c r="U89" s="1010"/>
    </row>
    <row r="90" spans="1:21" ht="12.75">
      <c r="A90" s="899"/>
      <c r="B90" s="899"/>
      <c r="C90" s="1010"/>
      <c r="D90" s="1010"/>
      <c r="E90" s="1010"/>
      <c r="F90" s="1010"/>
      <c r="G90" s="1010"/>
      <c r="H90" s="1010"/>
      <c r="I90" s="1010"/>
      <c r="J90" s="1010"/>
      <c r="K90" s="1010"/>
      <c r="L90" s="1010"/>
      <c r="M90" s="1010"/>
      <c r="N90" s="1010"/>
      <c r="O90" s="1010"/>
      <c r="P90" s="1010"/>
      <c r="Q90" s="1010"/>
      <c r="R90" s="1010"/>
      <c r="S90" s="1010"/>
      <c r="T90" s="1010"/>
      <c r="U90" s="1010"/>
    </row>
    <row r="91" spans="1:21" ht="12.75">
      <c r="A91" s="899"/>
      <c r="B91" s="899"/>
      <c r="C91" s="1010"/>
      <c r="D91" s="1010"/>
      <c r="E91" s="1010"/>
      <c r="F91" s="1010"/>
      <c r="G91" s="1010"/>
      <c r="H91" s="1010"/>
      <c r="I91" s="1010"/>
      <c r="J91" s="1010"/>
      <c r="K91" s="1010"/>
      <c r="L91" s="1010"/>
      <c r="M91" s="1010"/>
      <c r="N91" s="1010"/>
      <c r="O91" s="1010"/>
      <c r="P91" s="1010"/>
      <c r="Q91" s="1010"/>
      <c r="R91" s="1010"/>
      <c r="S91" s="1010"/>
      <c r="T91" s="1010"/>
      <c r="U91" s="1010"/>
    </row>
    <row r="92" spans="1:21" ht="12.75">
      <c r="A92" s="899"/>
      <c r="B92" s="899"/>
      <c r="C92" s="1010"/>
      <c r="D92" s="1010"/>
      <c r="E92" s="1010"/>
      <c r="F92" s="1010"/>
      <c r="G92" s="1010"/>
      <c r="H92" s="1010"/>
      <c r="I92" s="1010"/>
      <c r="J92" s="1010"/>
      <c r="K92" s="1010"/>
      <c r="L92" s="1010"/>
      <c r="M92" s="1010"/>
      <c r="N92" s="1010"/>
      <c r="O92" s="1010"/>
      <c r="P92" s="1010"/>
      <c r="Q92" s="1010"/>
      <c r="R92" s="1010"/>
      <c r="S92" s="1010"/>
      <c r="T92" s="1010"/>
      <c r="U92" s="1010"/>
    </row>
    <row r="93" spans="1:21" ht="12.75">
      <c r="A93" s="899"/>
      <c r="B93" s="899"/>
      <c r="C93" s="1010"/>
      <c r="D93" s="1010"/>
      <c r="E93" s="1010"/>
      <c r="F93" s="1010"/>
      <c r="G93" s="1010"/>
      <c r="H93" s="1010"/>
      <c r="I93" s="1010"/>
      <c r="J93" s="1010"/>
      <c r="K93" s="1010"/>
      <c r="L93" s="1010"/>
      <c r="M93" s="1010"/>
      <c r="N93" s="1010"/>
      <c r="O93" s="1010"/>
      <c r="P93" s="1010"/>
      <c r="Q93" s="1010"/>
      <c r="R93" s="1010"/>
      <c r="S93" s="1010"/>
      <c r="T93" s="1010"/>
      <c r="U93" s="1010"/>
    </row>
    <row r="94" spans="1:21" ht="12.75">
      <c r="A94" s="899"/>
      <c r="B94" s="899"/>
      <c r="C94" s="1010"/>
      <c r="D94" s="1010"/>
      <c r="E94" s="1010"/>
      <c r="F94" s="1010"/>
      <c r="G94" s="1010"/>
      <c r="H94" s="1010"/>
      <c r="I94" s="1010"/>
      <c r="J94" s="1010"/>
      <c r="K94" s="1010"/>
      <c r="L94" s="1010"/>
      <c r="M94" s="1010"/>
      <c r="N94" s="1010"/>
      <c r="O94" s="1010"/>
      <c r="P94" s="1010"/>
      <c r="Q94" s="1010"/>
      <c r="R94" s="1010"/>
      <c r="S94" s="1010"/>
      <c r="T94" s="1010"/>
      <c r="U94" s="1010"/>
    </row>
    <row r="95" spans="1:21" ht="12.75">
      <c r="A95" s="899"/>
      <c r="B95" s="899"/>
      <c r="C95" s="1010"/>
      <c r="D95" s="1010"/>
      <c r="E95" s="1010"/>
      <c r="F95" s="1010"/>
      <c r="G95" s="1010"/>
      <c r="H95" s="1010"/>
      <c r="I95" s="1010"/>
      <c r="J95" s="1010"/>
      <c r="K95" s="1010"/>
      <c r="L95" s="1010"/>
      <c r="M95" s="1010"/>
      <c r="N95" s="1010"/>
      <c r="O95" s="1010"/>
      <c r="P95" s="1010"/>
      <c r="Q95" s="1010"/>
      <c r="R95" s="1010"/>
      <c r="S95" s="1010"/>
      <c r="T95" s="1010"/>
      <c r="U95" s="1010"/>
    </row>
    <row r="96" spans="1:21" ht="12.75">
      <c r="A96" s="899"/>
      <c r="B96" s="899"/>
      <c r="C96" s="1010"/>
      <c r="D96" s="1010"/>
      <c r="E96" s="1010"/>
      <c r="F96" s="1010"/>
      <c r="G96" s="1010"/>
      <c r="H96" s="1010"/>
      <c r="I96" s="1010"/>
      <c r="J96" s="1010"/>
      <c r="K96" s="1010"/>
      <c r="L96" s="1010"/>
      <c r="M96" s="1010"/>
      <c r="N96" s="1010"/>
      <c r="O96" s="1010"/>
      <c r="P96" s="1010"/>
      <c r="Q96" s="1010"/>
      <c r="R96" s="1010"/>
      <c r="S96" s="1010"/>
      <c r="T96" s="1010"/>
      <c r="U96" s="1010"/>
    </row>
    <row r="97" spans="1:21" ht="12.75">
      <c r="A97" s="899"/>
      <c r="B97" s="899"/>
      <c r="C97" s="1010"/>
      <c r="D97" s="1010"/>
      <c r="E97" s="1010"/>
      <c r="F97" s="1010"/>
      <c r="G97" s="1010"/>
      <c r="H97" s="1010"/>
      <c r="I97" s="1010"/>
      <c r="J97" s="1010"/>
      <c r="K97" s="1010"/>
      <c r="L97" s="1010"/>
      <c r="M97" s="1010"/>
      <c r="N97" s="1010"/>
      <c r="O97" s="1010"/>
      <c r="P97" s="1010"/>
      <c r="Q97" s="1010"/>
      <c r="R97" s="1010"/>
      <c r="S97" s="1010"/>
      <c r="T97" s="1010"/>
      <c r="U97" s="1010"/>
    </row>
    <row r="98" spans="1:21" ht="12.75">
      <c r="A98" s="899"/>
      <c r="B98" s="899"/>
      <c r="C98" s="1010"/>
      <c r="D98" s="1010"/>
      <c r="E98" s="1010"/>
      <c r="F98" s="1010"/>
      <c r="G98" s="1010"/>
      <c r="H98" s="1010"/>
      <c r="I98" s="1010"/>
      <c r="J98" s="1010"/>
      <c r="K98" s="1010"/>
      <c r="L98" s="1010"/>
      <c r="M98" s="1010"/>
      <c r="N98" s="1010"/>
      <c r="O98" s="1010"/>
      <c r="P98" s="1010"/>
      <c r="Q98" s="1010"/>
      <c r="R98" s="1010"/>
      <c r="S98" s="1010"/>
      <c r="T98" s="1010"/>
      <c r="U98" s="1010"/>
    </row>
    <row r="99" spans="1:21" ht="12.75">
      <c r="A99" s="899"/>
      <c r="B99" s="899"/>
      <c r="C99" s="1010"/>
      <c r="D99" s="1010"/>
      <c r="E99" s="1010"/>
      <c r="F99" s="1010"/>
      <c r="G99" s="1010"/>
      <c r="H99" s="1010"/>
      <c r="I99" s="1010"/>
      <c r="J99" s="1010"/>
      <c r="K99" s="1010"/>
      <c r="L99" s="1010"/>
      <c r="M99" s="1010"/>
      <c r="N99" s="1010"/>
      <c r="O99" s="1010"/>
      <c r="P99" s="1010"/>
      <c r="Q99" s="1010"/>
      <c r="R99" s="1010"/>
      <c r="S99" s="1010"/>
      <c r="T99" s="1010"/>
      <c r="U99" s="1010"/>
    </row>
    <row r="100" spans="1:21" ht="12.75">
      <c r="A100" s="899"/>
      <c r="B100" s="899"/>
      <c r="C100" s="1010"/>
      <c r="D100" s="1010"/>
      <c r="E100" s="1010"/>
      <c r="F100" s="1010"/>
      <c r="G100" s="1010"/>
      <c r="H100" s="1010"/>
      <c r="I100" s="1010"/>
      <c r="J100" s="1010"/>
      <c r="K100" s="1010"/>
      <c r="L100" s="1010"/>
      <c r="M100" s="1010"/>
      <c r="N100" s="1010"/>
      <c r="O100" s="1010"/>
      <c r="P100" s="1010"/>
      <c r="Q100" s="1010"/>
      <c r="R100" s="1010"/>
      <c r="S100" s="1010"/>
      <c r="T100" s="1010"/>
      <c r="U100" s="1010"/>
    </row>
    <row r="101" spans="1:21" ht="12.75">
      <c r="A101" s="899"/>
      <c r="B101" s="899"/>
      <c r="C101" s="1010"/>
      <c r="D101" s="1010"/>
      <c r="E101" s="1010"/>
      <c r="F101" s="1010"/>
      <c r="G101" s="1010"/>
      <c r="H101" s="1010"/>
      <c r="I101" s="1010"/>
      <c r="J101" s="1010"/>
      <c r="K101" s="1010"/>
      <c r="L101" s="1010"/>
      <c r="M101" s="1010"/>
      <c r="N101" s="1010"/>
      <c r="O101" s="1010"/>
      <c r="P101" s="1010"/>
      <c r="Q101" s="1010"/>
      <c r="R101" s="1010"/>
      <c r="S101" s="1010"/>
      <c r="T101" s="1010"/>
      <c r="U101" s="1010"/>
    </row>
    <row r="102" spans="1:21" ht="12.75">
      <c r="A102" s="899"/>
      <c r="B102" s="899"/>
      <c r="C102" s="1010"/>
      <c r="D102" s="1010"/>
      <c r="E102" s="1010"/>
      <c r="F102" s="1010"/>
      <c r="G102" s="1010"/>
      <c r="H102" s="1010"/>
      <c r="I102" s="1010"/>
      <c r="J102" s="1010"/>
      <c r="K102" s="1010"/>
      <c r="L102" s="1010"/>
      <c r="M102" s="1010"/>
      <c r="N102" s="1010"/>
      <c r="O102" s="1010"/>
      <c r="P102" s="1010"/>
      <c r="Q102" s="1010"/>
      <c r="R102" s="1010"/>
      <c r="S102" s="1010"/>
      <c r="T102" s="1010"/>
      <c r="U102" s="1010"/>
    </row>
    <row r="103" spans="1:21" ht="12.75">
      <c r="A103" s="899"/>
      <c r="B103" s="899"/>
      <c r="C103" s="1010"/>
      <c r="D103" s="1010"/>
      <c r="E103" s="1010"/>
      <c r="F103" s="1010"/>
      <c r="G103" s="1010"/>
      <c r="H103" s="1010"/>
      <c r="I103" s="1010"/>
      <c r="J103" s="1010"/>
      <c r="K103" s="1010"/>
      <c r="L103" s="1010"/>
      <c r="M103" s="1010"/>
      <c r="N103" s="1010"/>
      <c r="O103" s="1010"/>
      <c r="P103" s="1010"/>
      <c r="Q103" s="1010"/>
      <c r="R103" s="1010"/>
      <c r="S103" s="1010"/>
      <c r="T103" s="1010"/>
      <c r="U103" s="1010"/>
    </row>
    <row r="104" spans="1:21" ht="12.75">
      <c r="A104" s="899"/>
      <c r="B104" s="899"/>
      <c r="C104" s="1010"/>
      <c r="D104" s="1010"/>
      <c r="E104" s="1010"/>
      <c r="F104" s="1010"/>
      <c r="G104" s="1010"/>
      <c r="H104" s="1010"/>
      <c r="I104" s="1010"/>
      <c r="J104" s="1010"/>
      <c r="K104" s="1010"/>
      <c r="L104" s="1010"/>
      <c r="M104" s="1010"/>
      <c r="N104" s="1010"/>
      <c r="O104" s="1010"/>
      <c r="P104" s="1010"/>
      <c r="Q104" s="1010"/>
      <c r="R104" s="1010"/>
      <c r="S104" s="1010"/>
      <c r="T104" s="1010"/>
      <c r="U104" s="1010"/>
    </row>
    <row r="105" spans="1:21" ht="12.75">
      <c r="A105" s="899"/>
      <c r="B105" s="899"/>
      <c r="C105" s="1010"/>
      <c r="D105" s="1010"/>
      <c r="E105" s="1010"/>
      <c r="F105" s="1010"/>
      <c r="G105" s="1010"/>
      <c r="H105" s="1010"/>
      <c r="I105" s="1010"/>
      <c r="J105" s="1010"/>
      <c r="K105" s="1010"/>
      <c r="L105" s="1010"/>
      <c r="M105" s="1010"/>
      <c r="N105" s="1010"/>
      <c r="O105" s="1010"/>
      <c r="P105" s="1010"/>
      <c r="Q105" s="1010"/>
      <c r="R105" s="1010"/>
      <c r="S105" s="1010"/>
      <c r="T105" s="1010"/>
      <c r="U105" s="1010"/>
    </row>
    <row r="106" spans="1:21" ht="12.75">
      <c r="A106" s="899"/>
      <c r="B106" s="899"/>
      <c r="C106" s="1010"/>
      <c r="D106" s="1010"/>
      <c r="E106" s="1010"/>
      <c r="F106" s="1010"/>
      <c r="G106" s="1010"/>
      <c r="H106" s="1010"/>
      <c r="I106" s="1010"/>
      <c r="J106" s="1010"/>
      <c r="K106" s="1010"/>
      <c r="L106" s="1010"/>
      <c r="M106" s="1010"/>
      <c r="N106" s="1010"/>
      <c r="O106" s="1010"/>
      <c r="P106" s="1010"/>
      <c r="Q106" s="1010"/>
      <c r="R106" s="1010"/>
      <c r="S106" s="1010"/>
      <c r="T106" s="1010"/>
      <c r="U106" s="1010"/>
    </row>
    <row r="107" spans="1:21" ht="12.75">
      <c r="A107" s="899"/>
      <c r="B107" s="899"/>
      <c r="C107" s="1010"/>
      <c r="D107" s="1010"/>
      <c r="E107" s="1010"/>
      <c r="F107" s="1010"/>
      <c r="G107" s="1010"/>
      <c r="H107" s="1010"/>
      <c r="I107" s="1010"/>
      <c r="J107" s="1010"/>
      <c r="K107" s="1010"/>
      <c r="L107" s="1010"/>
      <c r="M107" s="1010"/>
      <c r="N107" s="1010"/>
      <c r="O107" s="1010"/>
      <c r="P107" s="1010"/>
      <c r="Q107" s="1010"/>
      <c r="R107" s="1010"/>
      <c r="S107" s="1010"/>
      <c r="T107" s="1010"/>
      <c r="U107" s="1010"/>
    </row>
    <row r="108" spans="1:21" ht="12.75">
      <c r="A108" s="899"/>
      <c r="B108" s="899"/>
      <c r="C108" s="1010"/>
      <c r="D108" s="1010"/>
      <c r="E108" s="1010"/>
      <c r="F108" s="1010"/>
      <c r="G108" s="1010"/>
      <c r="H108" s="1010"/>
      <c r="I108" s="1010"/>
      <c r="J108" s="1010"/>
      <c r="K108" s="1010"/>
      <c r="L108" s="1010"/>
      <c r="M108" s="1010"/>
      <c r="N108" s="1010"/>
      <c r="O108" s="1010"/>
      <c r="P108" s="1010"/>
      <c r="Q108" s="1010"/>
      <c r="R108" s="1010"/>
      <c r="S108" s="1010"/>
      <c r="T108" s="1010"/>
      <c r="U108" s="1010"/>
    </row>
    <row r="109" spans="1:21" ht="12.75">
      <c r="A109" s="899"/>
      <c r="B109" s="899"/>
      <c r="C109" s="1010"/>
      <c r="D109" s="1010"/>
      <c r="E109" s="1010"/>
      <c r="F109" s="1010"/>
      <c r="G109" s="1010"/>
      <c r="H109" s="1010"/>
      <c r="I109" s="1010"/>
      <c r="J109" s="1010"/>
      <c r="K109" s="1010"/>
      <c r="L109" s="1010"/>
      <c r="M109" s="1010"/>
      <c r="N109" s="1010"/>
      <c r="O109" s="1010"/>
      <c r="P109" s="1010"/>
      <c r="Q109" s="1010"/>
      <c r="R109" s="1010"/>
      <c r="S109" s="1010"/>
      <c r="T109" s="1010"/>
      <c r="U109" s="1010"/>
    </row>
    <row r="110" spans="1:21" ht="12.75">
      <c r="A110" s="899"/>
      <c r="B110" s="899"/>
      <c r="C110" s="1010"/>
      <c r="D110" s="1010"/>
      <c r="E110" s="1010"/>
      <c r="F110" s="1010"/>
      <c r="G110" s="1010"/>
      <c r="H110" s="1010"/>
      <c r="I110" s="1010"/>
      <c r="J110" s="1010"/>
      <c r="K110" s="1010"/>
      <c r="L110" s="1010"/>
      <c r="M110" s="1010"/>
      <c r="N110" s="1010"/>
      <c r="O110" s="1010"/>
      <c r="P110" s="1010"/>
      <c r="Q110" s="1010"/>
      <c r="R110" s="1010"/>
      <c r="S110" s="1010"/>
      <c r="T110" s="1010"/>
      <c r="U110" s="1010"/>
    </row>
    <row r="111" spans="1:21" ht="12.75">
      <c r="A111" s="899"/>
      <c r="B111" s="899"/>
      <c r="C111" s="1010"/>
      <c r="D111" s="1010"/>
      <c r="E111" s="1010"/>
      <c r="F111" s="1010"/>
      <c r="G111" s="1010"/>
      <c r="H111" s="1010"/>
      <c r="I111" s="1010"/>
      <c r="J111" s="1010"/>
      <c r="K111" s="1010"/>
      <c r="L111" s="1010"/>
      <c r="M111" s="1010"/>
      <c r="N111" s="1010"/>
      <c r="O111" s="1010"/>
      <c r="P111" s="1010"/>
      <c r="Q111" s="1010"/>
      <c r="R111" s="1010"/>
      <c r="S111" s="1010"/>
      <c r="T111" s="1010"/>
      <c r="U111" s="1010"/>
    </row>
    <row r="112" spans="1:21" ht="12.75">
      <c r="A112" s="899"/>
      <c r="B112" s="899"/>
      <c r="C112" s="1010"/>
      <c r="D112" s="1010"/>
      <c r="E112" s="1010"/>
      <c r="F112" s="1010"/>
      <c r="G112" s="1010"/>
      <c r="H112" s="1010"/>
      <c r="I112" s="1010"/>
      <c r="J112" s="1010"/>
      <c r="K112" s="1010"/>
      <c r="L112" s="1010"/>
      <c r="M112" s="1010"/>
      <c r="N112" s="1010"/>
      <c r="O112" s="1010"/>
      <c r="P112" s="1010"/>
      <c r="Q112" s="1010"/>
      <c r="R112" s="1010"/>
      <c r="S112" s="1010"/>
      <c r="T112" s="1010"/>
      <c r="U112" s="1010"/>
    </row>
    <row r="113" spans="1:21" ht="12.75">
      <c r="A113" s="899"/>
      <c r="B113" s="899"/>
      <c r="C113" s="1010"/>
      <c r="D113" s="1010"/>
      <c r="E113" s="1010"/>
      <c r="F113" s="1010"/>
      <c r="G113" s="1010"/>
      <c r="H113" s="1010"/>
      <c r="I113" s="1010"/>
      <c r="J113" s="1010"/>
      <c r="K113" s="1010"/>
      <c r="L113" s="1010"/>
      <c r="M113" s="1010"/>
      <c r="N113" s="1010"/>
      <c r="O113" s="1010"/>
      <c r="P113" s="1010"/>
      <c r="Q113" s="1010"/>
      <c r="R113" s="1010"/>
      <c r="S113" s="1010"/>
      <c r="T113" s="1010"/>
      <c r="U113" s="1010"/>
    </row>
    <row r="114" spans="1:21" ht="12.75">
      <c r="A114" s="899"/>
      <c r="B114" s="899"/>
      <c r="C114" s="1010"/>
      <c r="D114" s="1010"/>
      <c r="E114" s="1010"/>
      <c r="F114" s="1010"/>
      <c r="G114" s="1010"/>
      <c r="H114" s="1010"/>
      <c r="I114" s="1010"/>
      <c r="J114" s="1010"/>
      <c r="K114" s="1010"/>
      <c r="L114" s="1010"/>
      <c r="M114" s="1010"/>
      <c r="N114" s="1010"/>
      <c r="O114" s="1010"/>
      <c r="P114" s="1010"/>
      <c r="Q114" s="1010"/>
      <c r="R114" s="1010"/>
      <c r="S114" s="1010"/>
      <c r="T114" s="1010"/>
      <c r="U114" s="1010"/>
    </row>
    <row r="115" spans="1:21" ht="12.75">
      <c r="A115" s="899"/>
      <c r="B115" s="899"/>
      <c r="C115" s="1010"/>
      <c r="D115" s="1010"/>
      <c r="E115" s="1010"/>
      <c r="F115" s="1010"/>
      <c r="G115" s="1010"/>
      <c r="H115" s="1010"/>
      <c r="I115" s="1010"/>
      <c r="J115" s="1010"/>
      <c r="K115" s="1010"/>
      <c r="L115" s="1010"/>
      <c r="M115" s="1010"/>
      <c r="N115" s="1010"/>
      <c r="O115" s="1010"/>
      <c r="P115" s="1010"/>
      <c r="Q115" s="1010"/>
      <c r="R115" s="1010"/>
      <c r="S115" s="1010"/>
      <c r="T115" s="1010"/>
      <c r="U115" s="1010"/>
    </row>
    <row r="116" spans="1:21" ht="12.75">
      <c r="A116" s="899"/>
      <c r="B116" s="899"/>
      <c r="C116" s="1010"/>
      <c r="D116" s="1010"/>
      <c r="E116" s="1010"/>
      <c r="F116" s="1010"/>
      <c r="G116" s="1010"/>
      <c r="H116" s="1010"/>
      <c r="I116" s="1010"/>
      <c r="J116" s="1010"/>
      <c r="K116" s="1010"/>
      <c r="L116" s="1010"/>
      <c r="M116" s="1010"/>
      <c r="N116" s="1010"/>
      <c r="O116" s="1010"/>
      <c r="P116" s="1010"/>
      <c r="Q116" s="1010"/>
      <c r="R116" s="1010"/>
      <c r="S116" s="1010"/>
      <c r="T116" s="1010"/>
      <c r="U116" s="1010"/>
    </row>
    <row r="117" spans="1:21" ht="12.75">
      <c r="A117" s="899"/>
      <c r="B117" s="899"/>
      <c r="C117" s="1010"/>
      <c r="D117" s="1010"/>
      <c r="E117" s="1010"/>
      <c r="F117" s="1010"/>
      <c r="G117" s="1010"/>
      <c r="H117" s="1010"/>
      <c r="I117" s="1010"/>
      <c r="J117" s="1010"/>
      <c r="K117" s="1010"/>
      <c r="L117" s="1010"/>
      <c r="M117" s="1010"/>
      <c r="N117" s="1010"/>
      <c r="O117" s="1010"/>
      <c r="P117" s="1010"/>
      <c r="Q117" s="1010"/>
      <c r="R117" s="1010"/>
      <c r="S117" s="1010"/>
      <c r="T117" s="1010"/>
      <c r="U117" s="1010"/>
    </row>
    <row r="118" spans="1:21" ht="12.75">
      <c r="A118" s="899"/>
      <c r="B118" s="899"/>
      <c r="C118" s="1010"/>
      <c r="D118" s="1010"/>
      <c r="E118" s="1010"/>
      <c r="F118" s="1010"/>
      <c r="G118" s="1010"/>
      <c r="H118" s="1010"/>
      <c r="I118" s="1010"/>
      <c r="J118" s="1010"/>
      <c r="K118" s="1010"/>
      <c r="L118" s="1010"/>
      <c r="M118" s="1010"/>
      <c r="N118" s="1010"/>
      <c r="O118" s="1010"/>
      <c r="P118" s="1010"/>
      <c r="Q118" s="1010"/>
      <c r="R118" s="1010"/>
      <c r="S118" s="1010"/>
      <c r="T118" s="1010"/>
      <c r="U118" s="1010"/>
    </row>
    <row r="119" spans="1:21" ht="12.75">
      <c r="A119" s="899"/>
      <c r="B119" s="899"/>
      <c r="C119" s="1010"/>
      <c r="D119" s="1010"/>
      <c r="E119" s="1010"/>
      <c r="F119" s="1010"/>
      <c r="G119" s="1010"/>
      <c r="H119" s="1010"/>
      <c r="I119" s="1010"/>
      <c r="J119" s="1010"/>
      <c r="K119" s="1010"/>
      <c r="L119" s="1010"/>
      <c r="M119" s="1010"/>
      <c r="N119" s="1010"/>
      <c r="O119" s="1010"/>
      <c r="P119" s="1010"/>
      <c r="Q119" s="1010"/>
      <c r="R119" s="1010"/>
      <c r="S119" s="1010"/>
      <c r="T119" s="1010"/>
      <c r="U119" s="1010"/>
    </row>
    <row r="120" spans="1:21" ht="12.75">
      <c r="A120" s="899"/>
      <c r="B120" s="899"/>
      <c r="C120" s="1010"/>
      <c r="D120" s="1010"/>
      <c r="E120" s="1010"/>
      <c r="F120" s="1010"/>
      <c r="G120" s="1010"/>
      <c r="H120" s="1010"/>
      <c r="I120" s="1010"/>
      <c r="J120" s="1010"/>
      <c r="K120" s="1010"/>
      <c r="L120" s="1010"/>
      <c r="M120" s="1010"/>
      <c r="N120" s="1010"/>
      <c r="O120" s="1010"/>
      <c r="P120" s="1010"/>
      <c r="Q120" s="1010"/>
      <c r="R120" s="1010"/>
      <c r="S120" s="1010"/>
      <c r="T120" s="1010"/>
      <c r="U120" s="1010"/>
    </row>
    <row r="121" spans="1:21" ht="12.75">
      <c r="A121" s="899"/>
      <c r="B121" s="899"/>
      <c r="C121" s="1010"/>
      <c r="D121" s="1010"/>
      <c r="E121" s="1010"/>
      <c r="F121" s="1010"/>
      <c r="G121" s="1010"/>
      <c r="H121" s="1010"/>
      <c r="I121" s="1010"/>
      <c r="J121" s="1010"/>
      <c r="K121" s="1010"/>
      <c r="L121" s="1010"/>
      <c r="M121" s="1010"/>
      <c r="N121" s="1010"/>
      <c r="O121" s="1010"/>
      <c r="P121" s="1010"/>
      <c r="Q121" s="1010"/>
      <c r="R121" s="1010"/>
      <c r="S121" s="1010"/>
      <c r="T121" s="1010"/>
      <c r="U121" s="1010"/>
    </row>
    <row r="122" spans="1:21" ht="12.75">
      <c r="A122" s="899"/>
      <c r="B122" s="899"/>
      <c r="C122" s="1010"/>
      <c r="D122" s="1010"/>
      <c r="E122" s="1010"/>
      <c r="F122" s="1010"/>
      <c r="G122" s="1010"/>
      <c r="H122" s="1010"/>
      <c r="I122" s="1010"/>
      <c r="J122" s="1010"/>
      <c r="K122" s="1010"/>
      <c r="L122" s="1010"/>
      <c r="M122" s="1010"/>
      <c r="N122" s="1010"/>
      <c r="O122" s="1010"/>
      <c r="P122" s="1010"/>
      <c r="Q122" s="1010"/>
      <c r="R122" s="1010"/>
      <c r="S122" s="1010"/>
      <c r="T122" s="1010"/>
      <c r="U122" s="1010"/>
    </row>
    <row r="123" spans="1:21" ht="12.75">
      <c r="A123" s="899"/>
      <c r="B123" s="899"/>
      <c r="C123" s="1010"/>
      <c r="D123" s="1010"/>
      <c r="E123" s="1010"/>
      <c r="F123" s="1010"/>
      <c r="G123" s="1010"/>
      <c r="H123" s="1010"/>
      <c r="I123" s="1010"/>
      <c r="J123" s="1010"/>
      <c r="K123" s="1010"/>
      <c r="L123" s="1010"/>
      <c r="M123" s="1010"/>
      <c r="N123" s="1010"/>
      <c r="O123" s="1010"/>
      <c r="P123" s="1010"/>
      <c r="Q123" s="1010"/>
      <c r="R123" s="1010"/>
      <c r="S123" s="1010"/>
      <c r="T123" s="1010"/>
      <c r="U123" s="1010"/>
    </row>
    <row r="124" spans="1:21" ht="12.75">
      <c r="A124" s="899"/>
      <c r="B124" s="899"/>
      <c r="C124" s="1010"/>
      <c r="D124" s="1010"/>
      <c r="E124" s="1010"/>
      <c r="F124" s="1010"/>
      <c r="G124" s="1010"/>
      <c r="H124" s="1010"/>
      <c r="I124" s="1010"/>
      <c r="J124" s="1010"/>
      <c r="K124" s="1010"/>
      <c r="L124" s="1010"/>
      <c r="M124" s="1010"/>
      <c r="N124" s="1010"/>
      <c r="O124" s="1010"/>
      <c r="P124" s="1010"/>
      <c r="Q124" s="1010"/>
      <c r="R124" s="1010"/>
      <c r="S124" s="1010"/>
      <c r="T124" s="1010"/>
      <c r="U124" s="1010"/>
    </row>
    <row r="125" spans="1:21" ht="12.75">
      <c r="A125" s="899"/>
      <c r="B125" s="899"/>
      <c r="C125" s="1010"/>
      <c r="D125" s="1010"/>
      <c r="E125" s="1010"/>
      <c r="F125" s="1010"/>
      <c r="G125" s="1010"/>
      <c r="H125" s="1010"/>
      <c r="I125" s="1010"/>
      <c r="J125" s="1010"/>
      <c r="K125" s="1010"/>
      <c r="L125" s="1010"/>
      <c r="M125" s="1010"/>
      <c r="N125" s="1010"/>
      <c r="O125" s="1010"/>
      <c r="P125" s="1010"/>
      <c r="Q125" s="1010"/>
      <c r="R125" s="1010"/>
      <c r="S125" s="1010"/>
      <c r="T125" s="1010"/>
      <c r="U125" s="1010"/>
    </row>
    <row r="126" spans="1:21" ht="12.75">
      <c r="A126" s="899"/>
      <c r="B126" s="899"/>
      <c r="C126" s="1010"/>
      <c r="D126" s="1010"/>
      <c r="E126" s="1010"/>
      <c r="F126" s="1010"/>
      <c r="G126" s="1010"/>
      <c r="H126" s="1010"/>
      <c r="I126" s="1010"/>
      <c r="J126" s="1010"/>
      <c r="K126" s="1010"/>
      <c r="L126" s="1010"/>
      <c r="M126" s="1010"/>
      <c r="N126" s="1010"/>
      <c r="O126" s="1010"/>
      <c r="P126" s="1010"/>
      <c r="Q126" s="1010"/>
      <c r="R126" s="1010"/>
      <c r="S126" s="1010"/>
      <c r="T126" s="1010"/>
      <c r="U126" s="1010"/>
    </row>
    <row r="127" spans="1:21" ht="12.75">
      <c r="A127" s="899"/>
      <c r="B127" s="899"/>
      <c r="C127" s="1010"/>
      <c r="D127" s="1010"/>
      <c r="E127" s="1010"/>
      <c r="F127" s="1010"/>
      <c r="G127" s="1010"/>
      <c r="H127" s="1010"/>
      <c r="I127" s="1010"/>
      <c r="J127" s="1010"/>
      <c r="K127" s="1010"/>
      <c r="L127" s="1010"/>
      <c r="M127" s="1010"/>
      <c r="N127" s="1010"/>
      <c r="O127" s="1010"/>
      <c r="P127" s="1010"/>
      <c r="Q127" s="1010"/>
      <c r="R127" s="1010"/>
      <c r="S127" s="1010"/>
      <c r="T127" s="1010"/>
      <c r="U127" s="1010"/>
    </row>
    <row r="128" spans="1:21" ht="12.75">
      <c r="A128" s="899"/>
      <c r="B128" s="899"/>
      <c r="C128" s="1010"/>
      <c r="D128" s="1010"/>
      <c r="E128" s="1010"/>
      <c r="F128" s="1010"/>
      <c r="G128" s="1010"/>
      <c r="H128" s="1010"/>
      <c r="I128" s="1010"/>
      <c r="J128" s="1010"/>
      <c r="K128" s="1010"/>
      <c r="L128" s="1010"/>
      <c r="M128" s="1010"/>
      <c r="N128" s="1010"/>
      <c r="O128" s="1010"/>
      <c r="P128" s="1010"/>
      <c r="Q128" s="1010"/>
      <c r="R128" s="1010"/>
      <c r="S128" s="1010"/>
      <c r="T128" s="1010"/>
      <c r="U128" s="1010"/>
    </row>
    <row r="129" spans="1:21" ht="12.75">
      <c r="A129" s="899"/>
      <c r="B129" s="899"/>
      <c r="C129" s="1010"/>
      <c r="D129" s="1010"/>
      <c r="E129" s="1010"/>
      <c r="F129" s="1010"/>
      <c r="G129" s="1010"/>
      <c r="H129" s="1010"/>
      <c r="I129" s="1010"/>
      <c r="J129" s="1010"/>
      <c r="K129" s="1010"/>
      <c r="L129" s="1010"/>
      <c r="M129" s="1010"/>
      <c r="N129" s="1010"/>
      <c r="O129" s="1010"/>
      <c r="P129" s="1010"/>
      <c r="Q129" s="1010"/>
      <c r="R129" s="1010"/>
      <c r="S129" s="1010"/>
      <c r="T129" s="1010"/>
      <c r="U129" s="1010"/>
    </row>
    <row r="130" spans="1:21" ht="12.75">
      <c r="A130" s="899"/>
      <c r="B130" s="899"/>
      <c r="C130" s="1010"/>
      <c r="D130" s="1010"/>
      <c r="E130" s="1010"/>
      <c r="F130" s="1010"/>
      <c r="G130" s="1010"/>
      <c r="H130" s="1010"/>
      <c r="I130" s="1010"/>
      <c r="J130" s="1010"/>
      <c r="K130" s="1010"/>
      <c r="L130" s="1010"/>
      <c r="M130" s="1010"/>
      <c r="N130" s="1010"/>
      <c r="O130" s="1010"/>
      <c r="P130" s="1010"/>
      <c r="Q130" s="1010"/>
      <c r="R130" s="1010"/>
      <c r="S130" s="1010"/>
      <c r="T130" s="1010"/>
      <c r="U130" s="1010"/>
    </row>
    <row r="131" spans="1:21" ht="12.75">
      <c r="A131" s="899"/>
      <c r="B131" s="899"/>
      <c r="C131" s="1010"/>
      <c r="D131" s="1010"/>
      <c r="E131" s="1010"/>
      <c r="F131" s="1010"/>
      <c r="G131" s="1010"/>
      <c r="H131" s="1010"/>
      <c r="I131" s="1010"/>
      <c r="J131" s="1010"/>
      <c r="K131" s="1010"/>
      <c r="L131" s="1010"/>
      <c r="M131" s="1010"/>
      <c r="N131" s="1010"/>
      <c r="O131" s="1010"/>
      <c r="P131" s="1010"/>
      <c r="Q131" s="1010"/>
      <c r="R131" s="1010"/>
      <c r="S131" s="1010"/>
      <c r="T131" s="1010"/>
      <c r="U131" s="1010"/>
    </row>
    <row r="132" spans="1:21" ht="12.75">
      <c r="A132" s="899"/>
      <c r="B132" s="899"/>
      <c r="C132" s="1010"/>
      <c r="D132" s="1010"/>
      <c r="E132" s="1010"/>
      <c r="F132" s="1010"/>
      <c r="G132" s="1010"/>
      <c r="H132" s="1010"/>
      <c r="I132" s="1010"/>
      <c r="J132" s="1010"/>
      <c r="K132" s="1010"/>
      <c r="L132" s="1010"/>
      <c r="M132" s="1010"/>
      <c r="N132" s="1010"/>
      <c r="O132" s="1010"/>
      <c r="P132" s="1010"/>
      <c r="Q132" s="1010"/>
      <c r="R132" s="1010"/>
      <c r="S132" s="1010"/>
      <c r="T132" s="1010"/>
      <c r="U132" s="1010"/>
    </row>
    <row r="133" spans="1:21" ht="12.75">
      <c r="A133" s="899"/>
      <c r="B133" s="899"/>
      <c r="C133" s="1010"/>
      <c r="D133" s="1010"/>
      <c r="E133" s="1010"/>
      <c r="F133" s="1010"/>
      <c r="G133" s="1010"/>
      <c r="H133" s="1010"/>
      <c r="I133" s="1010"/>
      <c r="J133" s="1010"/>
      <c r="K133" s="1010"/>
      <c r="L133" s="1010"/>
      <c r="M133" s="1010"/>
      <c r="N133" s="1010"/>
      <c r="O133" s="1010"/>
      <c r="P133" s="1010"/>
      <c r="Q133" s="1010"/>
      <c r="R133" s="1010"/>
      <c r="S133" s="1010"/>
      <c r="T133" s="1010"/>
      <c r="U133" s="1010"/>
    </row>
    <row r="134" spans="1:21" ht="12.75">
      <c r="A134" s="899"/>
      <c r="B134" s="899"/>
      <c r="C134" s="1010"/>
      <c r="D134" s="1010"/>
      <c r="E134" s="1010"/>
      <c r="F134" s="1010"/>
      <c r="G134" s="1010"/>
      <c r="H134" s="1010"/>
      <c r="I134" s="1010"/>
      <c r="J134" s="1010"/>
      <c r="K134" s="1010"/>
      <c r="L134" s="1010"/>
      <c r="M134" s="1010"/>
      <c r="N134" s="1010"/>
      <c r="O134" s="1010"/>
      <c r="P134" s="1010"/>
      <c r="Q134" s="1010"/>
      <c r="R134" s="1010"/>
      <c r="S134" s="1010"/>
      <c r="T134" s="1010"/>
      <c r="U134" s="1010"/>
    </row>
    <row r="135" spans="1:21" ht="12.75">
      <c r="A135" s="899"/>
      <c r="B135" s="899"/>
      <c r="C135" s="1010"/>
      <c r="D135" s="1010"/>
      <c r="E135" s="1010"/>
      <c r="F135" s="1010"/>
      <c r="G135" s="1010"/>
      <c r="H135" s="1010"/>
      <c r="I135" s="1010"/>
      <c r="J135" s="1010"/>
      <c r="K135" s="1010"/>
      <c r="L135" s="1010"/>
      <c r="M135" s="1010"/>
      <c r="N135" s="1010"/>
      <c r="O135" s="1010"/>
      <c r="P135" s="1010"/>
      <c r="Q135" s="1010"/>
      <c r="R135" s="1010"/>
      <c r="S135" s="1010"/>
      <c r="T135" s="1010"/>
      <c r="U135" s="1010"/>
    </row>
    <row r="136" spans="1:21" ht="12.75">
      <c r="A136" s="899"/>
      <c r="B136" s="899"/>
      <c r="C136" s="1010"/>
      <c r="D136" s="1010"/>
      <c r="E136" s="1010"/>
      <c r="F136" s="1010"/>
      <c r="G136" s="1010"/>
      <c r="H136" s="1010"/>
      <c r="I136" s="1010"/>
      <c r="J136" s="1010"/>
      <c r="K136" s="1010"/>
      <c r="L136" s="1010"/>
      <c r="M136" s="1010"/>
      <c r="N136" s="1010"/>
      <c r="O136" s="1010"/>
      <c r="P136" s="1010"/>
      <c r="Q136" s="1010"/>
      <c r="R136" s="1010"/>
      <c r="S136" s="1010"/>
      <c r="T136" s="1010"/>
      <c r="U136" s="1010"/>
    </row>
    <row r="137" spans="1:21" ht="12.75">
      <c r="A137" s="899"/>
      <c r="B137" s="899"/>
      <c r="C137" s="1010"/>
      <c r="D137" s="1010"/>
      <c r="E137" s="1010"/>
      <c r="F137" s="1010"/>
      <c r="G137" s="1010"/>
      <c r="H137" s="1010"/>
      <c r="I137" s="1010"/>
      <c r="J137" s="1010"/>
      <c r="K137" s="1010"/>
      <c r="L137" s="1010"/>
      <c r="M137" s="1010"/>
      <c r="N137" s="1010"/>
      <c r="O137" s="1010"/>
      <c r="P137" s="1010"/>
      <c r="Q137" s="1010"/>
      <c r="R137" s="1010"/>
      <c r="S137" s="1010"/>
      <c r="T137" s="1010"/>
      <c r="U137" s="1010"/>
    </row>
    <row r="138" spans="1:21" ht="12.75">
      <c r="A138" s="899"/>
      <c r="B138" s="899"/>
      <c r="C138" s="1010"/>
      <c r="D138" s="1010"/>
      <c r="E138" s="1010"/>
      <c r="F138" s="1010"/>
      <c r="G138" s="1010"/>
      <c r="H138" s="1010"/>
      <c r="I138" s="1010"/>
      <c r="J138" s="1010"/>
      <c r="K138" s="1010"/>
      <c r="L138" s="1010"/>
      <c r="M138" s="1010"/>
      <c r="N138" s="1010"/>
      <c r="O138" s="1010"/>
      <c r="P138" s="1010"/>
      <c r="Q138" s="1010"/>
      <c r="R138" s="1010"/>
      <c r="S138" s="1010"/>
      <c r="T138" s="1010"/>
      <c r="U138" s="1010"/>
    </row>
    <row r="139" spans="1:21" ht="12.75">
      <c r="A139" s="899"/>
      <c r="B139" s="899"/>
      <c r="C139" s="1010"/>
      <c r="D139" s="1010"/>
      <c r="E139" s="1010"/>
      <c r="F139" s="1010"/>
      <c r="G139" s="1010"/>
      <c r="H139" s="1010"/>
      <c r="I139" s="1010"/>
      <c r="J139" s="1010"/>
      <c r="K139" s="1010"/>
      <c r="L139" s="1010"/>
      <c r="M139" s="1010"/>
      <c r="N139" s="1010"/>
      <c r="O139" s="1010"/>
      <c r="P139" s="1010"/>
      <c r="Q139" s="1010"/>
      <c r="R139" s="1010"/>
      <c r="S139" s="1010"/>
      <c r="T139" s="1010"/>
      <c r="U139" s="1010"/>
    </row>
    <row r="140" spans="1:21" ht="12.75">
      <c r="A140" s="899"/>
      <c r="B140" s="899"/>
      <c r="C140" s="1010"/>
      <c r="D140" s="1010"/>
      <c r="E140" s="1010"/>
      <c r="F140" s="1010"/>
      <c r="G140" s="1010"/>
      <c r="H140" s="1010"/>
      <c r="I140" s="1010"/>
      <c r="J140" s="1010"/>
      <c r="K140" s="1010"/>
      <c r="L140" s="1010"/>
      <c r="M140" s="1010"/>
      <c r="N140" s="1010"/>
      <c r="O140" s="1010"/>
      <c r="P140" s="1010"/>
      <c r="Q140" s="1010"/>
      <c r="R140" s="1010"/>
      <c r="S140" s="1010"/>
      <c r="T140" s="1010"/>
      <c r="U140" s="1010"/>
    </row>
    <row r="141" spans="1:21" ht="12.75">
      <c r="A141" s="899"/>
      <c r="B141" s="899"/>
      <c r="C141" s="1010"/>
      <c r="D141" s="1010"/>
      <c r="E141" s="1010"/>
      <c r="F141" s="1010"/>
      <c r="G141" s="1010"/>
      <c r="H141" s="1010"/>
      <c r="I141" s="1010"/>
      <c r="J141" s="1010"/>
      <c r="K141" s="1010"/>
      <c r="L141" s="1010"/>
      <c r="M141" s="1010"/>
      <c r="N141" s="1010"/>
      <c r="O141" s="1010"/>
      <c r="P141" s="1010"/>
      <c r="Q141" s="1010"/>
      <c r="R141" s="1010"/>
      <c r="S141" s="1010"/>
      <c r="T141" s="1010"/>
      <c r="U141" s="1010"/>
    </row>
    <row r="142" spans="1:21" ht="12.75">
      <c r="A142" s="899"/>
      <c r="B142" s="899"/>
      <c r="C142" s="1010"/>
      <c r="D142" s="1010"/>
      <c r="E142" s="1010"/>
      <c r="F142" s="1010"/>
      <c r="G142" s="1010"/>
      <c r="H142" s="1010"/>
      <c r="I142" s="1010"/>
      <c r="J142" s="1010"/>
      <c r="K142" s="1010"/>
      <c r="L142" s="1010"/>
      <c r="M142" s="1010"/>
      <c r="N142" s="1010"/>
      <c r="O142" s="1010"/>
      <c r="P142" s="1010"/>
      <c r="Q142" s="1010"/>
      <c r="R142" s="1010"/>
      <c r="S142" s="1010"/>
      <c r="T142" s="1010"/>
      <c r="U142" s="1010"/>
    </row>
    <row r="143" spans="1:21" ht="12.75">
      <c r="A143" s="899"/>
      <c r="B143" s="899"/>
      <c r="C143" s="1010"/>
      <c r="D143" s="1010"/>
      <c r="E143" s="1010"/>
      <c r="F143" s="1010"/>
      <c r="G143" s="1010"/>
      <c r="H143" s="1010"/>
      <c r="I143" s="1010"/>
      <c r="J143" s="1010"/>
      <c r="K143" s="1010"/>
      <c r="L143" s="1010"/>
      <c r="M143" s="1010"/>
      <c r="N143" s="1010"/>
      <c r="O143" s="1010"/>
      <c r="P143" s="1010"/>
      <c r="Q143" s="1010"/>
      <c r="R143" s="1010"/>
      <c r="S143" s="1010"/>
      <c r="T143" s="1010"/>
      <c r="U143" s="1010"/>
    </row>
    <row r="144" spans="1:21" ht="12.75">
      <c r="A144" s="899"/>
      <c r="B144" s="899"/>
      <c r="C144" s="1010"/>
      <c r="D144" s="1010"/>
      <c r="E144" s="1010"/>
      <c r="F144" s="1010"/>
      <c r="G144" s="1010"/>
      <c r="H144" s="1010"/>
      <c r="I144" s="1010"/>
      <c r="J144" s="1010"/>
      <c r="K144" s="1010"/>
      <c r="L144" s="1010"/>
      <c r="M144" s="1010"/>
      <c r="N144" s="1010"/>
      <c r="O144" s="1010"/>
      <c r="P144" s="1010"/>
      <c r="Q144" s="1010"/>
      <c r="R144" s="1010"/>
      <c r="S144" s="1010"/>
      <c r="T144" s="1010"/>
      <c r="U144" s="1010"/>
    </row>
    <row r="145" spans="1:21" ht="12.75">
      <c r="A145" s="899"/>
      <c r="B145" s="899"/>
      <c r="C145" s="1010"/>
      <c r="D145" s="1010"/>
      <c r="E145" s="1010"/>
      <c r="F145" s="1010"/>
      <c r="G145" s="1010"/>
      <c r="H145" s="1010"/>
      <c r="I145" s="1010"/>
      <c r="J145" s="1010"/>
      <c r="K145" s="1010"/>
      <c r="L145" s="1010"/>
      <c r="M145" s="1010"/>
      <c r="N145" s="1010"/>
      <c r="O145" s="1010"/>
      <c r="P145" s="1010"/>
      <c r="Q145" s="1010"/>
      <c r="R145" s="1010"/>
      <c r="S145" s="1010"/>
      <c r="T145" s="1010"/>
      <c r="U145" s="1010"/>
    </row>
    <row r="146" spans="1:21" ht="12.75">
      <c r="A146" s="899"/>
      <c r="B146" s="899"/>
      <c r="C146" s="1010"/>
      <c r="D146" s="1010"/>
      <c r="E146" s="1010"/>
      <c r="F146" s="1010"/>
      <c r="G146" s="1010"/>
      <c r="H146" s="1010"/>
      <c r="I146" s="1010"/>
      <c r="J146" s="1010"/>
      <c r="K146" s="1010"/>
      <c r="L146" s="1010"/>
      <c r="M146" s="1010"/>
      <c r="N146" s="1010"/>
      <c r="O146" s="1010"/>
      <c r="P146" s="1010"/>
      <c r="Q146" s="1010"/>
      <c r="R146" s="1010"/>
      <c r="S146" s="1010"/>
      <c r="T146" s="1010"/>
      <c r="U146" s="1010"/>
    </row>
    <row r="147" spans="1:21" ht="12.75">
      <c r="A147" s="899"/>
      <c r="B147" s="899"/>
      <c r="C147" s="1010"/>
      <c r="D147" s="1010"/>
      <c r="E147" s="1010"/>
      <c r="F147" s="1010"/>
      <c r="G147" s="1010"/>
      <c r="H147" s="1010"/>
      <c r="I147" s="1010"/>
      <c r="J147" s="1010"/>
      <c r="K147" s="1010"/>
      <c r="L147" s="1010"/>
      <c r="M147" s="1010"/>
      <c r="N147" s="1010"/>
      <c r="O147" s="1010"/>
      <c r="P147" s="1010"/>
      <c r="Q147" s="1010"/>
      <c r="R147" s="1010"/>
      <c r="S147" s="1010"/>
      <c r="T147" s="1010"/>
      <c r="U147" s="1010"/>
    </row>
    <row r="148" spans="1:21" ht="12.75">
      <c r="A148" s="899"/>
      <c r="B148" s="899"/>
      <c r="C148" s="1010"/>
      <c r="D148" s="1010"/>
      <c r="E148" s="1010"/>
      <c r="F148" s="1010"/>
      <c r="G148" s="1010"/>
      <c r="H148" s="1010"/>
      <c r="I148" s="1010"/>
      <c r="J148" s="1010"/>
      <c r="K148" s="1010"/>
      <c r="L148" s="1010"/>
      <c r="M148" s="1010"/>
      <c r="N148" s="1010"/>
      <c r="O148" s="1010"/>
      <c r="P148" s="1010"/>
      <c r="Q148" s="1010"/>
      <c r="R148" s="1010"/>
      <c r="S148" s="1010"/>
      <c r="T148" s="1010"/>
      <c r="U148" s="1010"/>
    </row>
    <row r="149" spans="1:21" ht="12.75">
      <c r="A149" s="899"/>
      <c r="B149" s="899"/>
      <c r="C149" s="1010"/>
      <c r="D149" s="1010"/>
      <c r="E149" s="1010"/>
      <c r="F149" s="1010"/>
      <c r="G149" s="1010"/>
      <c r="H149" s="1010"/>
      <c r="I149" s="1010"/>
      <c r="J149" s="1010"/>
      <c r="K149" s="1010"/>
      <c r="L149" s="1010"/>
      <c r="M149" s="1010"/>
      <c r="N149" s="1010"/>
      <c r="O149" s="1010"/>
      <c r="P149" s="1010"/>
      <c r="Q149" s="1010"/>
      <c r="R149" s="1010"/>
      <c r="S149" s="1010"/>
      <c r="T149" s="1010"/>
      <c r="U149" s="1010"/>
    </row>
    <row r="150" spans="1:21" ht="12.75">
      <c r="A150" s="899"/>
      <c r="B150" s="899"/>
      <c r="C150" s="1010"/>
      <c r="D150" s="1010"/>
      <c r="E150" s="1010"/>
      <c r="F150" s="1010"/>
      <c r="G150" s="1010"/>
      <c r="H150" s="1010"/>
      <c r="I150" s="1010"/>
      <c r="J150" s="1010"/>
      <c r="K150" s="1010"/>
      <c r="L150" s="1010"/>
      <c r="M150" s="1010"/>
      <c r="N150" s="1010"/>
      <c r="O150" s="1010"/>
      <c r="P150" s="1010"/>
      <c r="Q150" s="1010"/>
      <c r="R150" s="1010"/>
      <c r="S150" s="1010"/>
      <c r="T150" s="1010"/>
      <c r="U150" s="1010"/>
    </row>
    <row r="151" spans="1:21" ht="12.75">
      <c r="A151" s="899"/>
      <c r="B151" s="899"/>
      <c r="C151" s="1010"/>
      <c r="D151" s="1010"/>
      <c r="E151" s="1010"/>
      <c r="F151" s="1010"/>
      <c r="G151" s="1010"/>
      <c r="H151" s="1010"/>
      <c r="I151" s="1010"/>
      <c r="J151" s="1010"/>
      <c r="K151" s="1010"/>
      <c r="L151" s="1010"/>
      <c r="M151" s="1010"/>
      <c r="N151" s="1010"/>
      <c r="O151" s="1010"/>
      <c r="P151" s="1010"/>
      <c r="Q151" s="1010"/>
      <c r="R151" s="1010"/>
      <c r="S151" s="1010"/>
      <c r="T151" s="1010"/>
      <c r="U151" s="1010"/>
    </row>
    <row r="152" spans="1:21" ht="12.75">
      <c r="A152" s="899"/>
      <c r="B152" s="899"/>
      <c r="C152" s="1010"/>
      <c r="D152" s="1010"/>
      <c r="E152" s="1010"/>
      <c r="F152" s="1010"/>
      <c r="G152" s="1010"/>
      <c r="H152" s="1010"/>
      <c r="I152" s="1010"/>
      <c r="J152" s="1010"/>
      <c r="K152" s="1010"/>
      <c r="L152" s="1010"/>
      <c r="M152" s="1010"/>
      <c r="N152" s="1010"/>
      <c r="O152" s="1010"/>
      <c r="P152" s="1010"/>
      <c r="Q152" s="1010"/>
      <c r="R152" s="1010"/>
      <c r="S152" s="1010"/>
      <c r="T152" s="1010"/>
      <c r="U152" s="1010"/>
    </row>
    <row r="153" spans="1:21" ht="12.75">
      <c r="A153" s="899"/>
      <c r="B153" s="899"/>
      <c r="C153" s="1010"/>
      <c r="D153" s="1010"/>
      <c r="E153" s="1010"/>
      <c r="F153" s="1010"/>
      <c r="G153" s="1010"/>
      <c r="H153" s="1010"/>
      <c r="I153" s="1010"/>
      <c r="J153" s="1010"/>
      <c r="K153" s="1010"/>
      <c r="L153" s="1010"/>
      <c r="M153" s="1010"/>
      <c r="N153" s="1010"/>
      <c r="O153" s="1010"/>
      <c r="P153" s="1010"/>
      <c r="Q153" s="1010"/>
      <c r="R153" s="1010"/>
      <c r="S153" s="1010"/>
      <c r="T153" s="1010"/>
      <c r="U153" s="1010"/>
    </row>
    <row r="154" spans="1:21" ht="12.75">
      <c r="A154" s="899"/>
      <c r="B154" s="899"/>
      <c r="C154" s="1010"/>
      <c r="D154" s="1010"/>
      <c r="E154" s="1010"/>
      <c r="F154" s="1010"/>
      <c r="G154" s="1010"/>
      <c r="H154" s="1010"/>
      <c r="I154" s="1010"/>
      <c r="J154" s="1010"/>
      <c r="K154" s="1010"/>
      <c r="L154" s="1010"/>
      <c r="M154" s="1010"/>
      <c r="N154" s="1010"/>
      <c r="O154" s="1010"/>
      <c r="P154" s="1010"/>
      <c r="Q154" s="1010"/>
      <c r="R154" s="1010"/>
      <c r="S154" s="1010"/>
      <c r="T154" s="1010"/>
      <c r="U154" s="1010"/>
    </row>
    <row r="155" spans="1:21" ht="12.75">
      <c r="A155" s="899"/>
      <c r="B155" s="899"/>
      <c r="C155" s="1010"/>
      <c r="D155" s="1010"/>
      <c r="E155" s="1010"/>
      <c r="F155" s="1010"/>
      <c r="G155" s="1010"/>
      <c r="H155" s="1010"/>
      <c r="I155" s="1010"/>
      <c r="J155" s="1010"/>
      <c r="K155" s="1010"/>
      <c r="L155" s="1010"/>
      <c r="M155" s="1010"/>
      <c r="N155" s="1010"/>
      <c r="O155" s="1010"/>
      <c r="P155" s="1010"/>
      <c r="Q155" s="1010"/>
      <c r="R155" s="1010"/>
      <c r="S155" s="1010"/>
      <c r="T155" s="1010"/>
      <c r="U155" s="1010"/>
    </row>
    <row r="156" spans="1:21" ht="12.75">
      <c r="A156" s="899"/>
      <c r="B156" s="899"/>
      <c r="C156" s="1010"/>
      <c r="D156" s="1010"/>
      <c r="E156" s="1010"/>
      <c r="F156" s="1010"/>
      <c r="G156" s="1010"/>
      <c r="H156" s="1010"/>
      <c r="I156" s="1010"/>
      <c r="J156" s="1010"/>
      <c r="K156" s="1010"/>
      <c r="L156" s="1010"/>
      <c r="M156" s="1010"/>
      <c r="N156" s="1010"/>
      <c r="O156" s="1010"/>
      <c r="P156" s="1010"/>
      <c r="Q156" s="1010"/>
      <c r="R156" s="1010"/>
      <c r="S156" s="1010"/>
      <c r="T156" s="1010"/>
      <c r="U156" s="1010"/>
    </row>
    <row r="157" spans="1:21" ht="12.75">
      <c r="A157" s="899"/>
      <c r="B157" s="899"/>
      <c r="C157" s="1010"/>
      <c r="D157" s="1010"/>
      <c r="E157" s="1010"/>
      <c r="F157" s="1010"/>
      <c r="G157" s="1010"/>
      <c r="H157" s="1010"/>
      <c r="I157" s="1010"/>
      <c r="J157" s="1010"/>
      <c r="K157" s="1010"/>
      <c r="L157" s="1010"/>
      <c r="M157" s="1010"/>
      <c r="N157" s="1010"/>
      <c r="O157" s="1010"/>
      <c r="P157" s="1010"/>
      <c r="Q157" s="1010"/>
      <c r="R157" s="1010"/>
      <c r="S157" s="1010"/>
      <c r="T157" s="1010"/>
      <c r="U157" s="1010"/>
    </row>
    <row r="158" spans="1:21" ht="12.75">
      <c r="A158" s="899"/>
      <c r="B158" s="899"/>
      <c r="C158" s="1010"/>
      <c r="D158" s="1010"/>
      <c r="E158" s="1010"/>
      <c r="F158" s="1010"/>
      <c r="G158" s="1010"/>
      <c r="H158" s="1010"/>
      <c r="I158" s="1010"/>
      <c r="J158" s="1010"/>
      <c r="K158" s="1010"/>
      <c r="L158" s="1010"/>
      <c r="M158" s="1010"/>
      <c r="N158" s="1010"/>
      <c r="O158" s="1010"/>
      <c r="P158" s="1010"/>
      <c r="Q158" s="1010"/>
      <c r="R158" s="1010"/>
      <c r="S158" s="1010"/>
      <c r="T158" s="1010"/>
      <c r="U158" s="1010"/>
    </row>
    <row r="159" spans="3:29" s="899" customFormat="1" ht="12.75">
      <c r="C159" s="1010"/>
      <c r="D159" s="1010"/>
      <c r="E159" s="1010"/>
      <c r="F159" s="1010"/>
      <c r="G159" s="1010"/>
      <c r="H159" s="1010"/>
      <c r="I159" s="1010"/>
      <c r="J159" s="1010"/>
      <c r="K159" s="1010"/>
      <c r="L159" s="1010"/>
      <c r="M159" s="1010"/>
      <c r="N159" s="1010"/>
      <c r="O159" s="1010"/>
      <c r="P159" s="1010"/>
      <c r="Q159" s="1010"/>
      <c r="R159" s="1010"/>
      <c r="S159" s="1010"/>
      <c r="T159" s="1010"/>
      <c r="U159" s="1010"/>
      <c r="V159" s="939"/>
      <c r="W159" s="939"/>
      <c r="X159" s="940"/>
      <c r="AA159" s="939"/>
      <c r="AB159" s="941"/>
      <c r="AC159" s="941"/>
    </row>
    <row r="160" spans="3:29" s="899" customFormat="1" ht="12.75">
      <c r="C160" s="1010"/>
      <c r="D160" s="1010"/>
      <c r="E160" s="1010"/>
      <c r="F160" s="1010"/>
      <c r="G160" s="1010"/>
      <c r="H160" s="1010"/>
      <c r="I160" s="1010"/>
      <c r="J160" s="1010"/>
      <c r="K160" s="1010"/>
      <c r="L160" s="1010"/>
      <c r="M160" s="1010"/>
      <c r="N160" s="1010"/>
      <c r="O160" s="1010"/>
      <c r="P160" s="1010"/>
      <c r="Q160" s="1010"/>
      <c r="R160" s="1010"/>
      <c r="S160" s="1010"/>
      <c r="T160" s="1010"/>
      <c r="U160" s="1010"/>
      <c r="V160" s="939"/>
      <c r="W160" s="939"/>
      <c r="X160" s="940"/>
      <c r="AA160" s="939"/>
      <c r="AB160" s="941"/>
      <c r="AC160" s="941"/>
    </row>
    <row r="161" spans="3:29" s="899" customFormat="1" ht="12.75">
      <c r="C161" s="1010"/>
      <c r="D161" s="1010"/>
      <c r="E161" s="1010"/>
      <c r="F161" s="1010"/>
      <c r="G161" s="1010"/>
      <c r="H161" s="1010"/>
      <c r="I161" s="1010"/>
      <c r="J161" s="1010"/>
      <c r="K161" s="1010"/>
      <c r="L161" s="1010"/>
      <c r="M161" s="1010"/>
      <c r="N161" s="1010"/>
      <c r="O161" s="1010"/>
      <c r="P161" s="1010"/>
      <c r="Q161" s="1010"/>
      <c r="R161" s="1010"/>
      <c r="S161" s="1010"/>
      <c r="T161" s="1010"/>
      <c r="U161" s="1010"/>
      <c r="V161" s="939"/>
      <c r="W161" s="939"/>
      <c r="X161" s="940"/>
      <c r="AA161" s="939"/>
      <c r="AB161" s="941"/>
      <c r="AC161" s="941"/>
    </row>
    <row r="162" spans="3:29" s="899" customFormat="1" ht="12.75">
      <c r="C162" s="1010"/>
      <c r="D162" s="1010"/>
      <c r="E162" s="1010"/>
      <c r="F162" s="1010"/>
      <c r="G162" s="1010"/>
      <c r="H162" s="1010"/>
      <c r="I162" s="1010"/>
      <c r="J162" s="1010"/>
      <c r="K162" s="1010"/>
      <c r="L162" s="1010"/>
      <c r="M162" s="1010"/>
      <c r="N162" s="1010"/>
      <c r="O162" s="1010"/>
      <c r="P162" s="1010"/>
      <c r="Q162" s="1010"/>
      <c r="R162" s="1010"/>
      <c r="S162" s="1010"/>
      <c r="T162" s="1010"/>
      <c r="U162" s="1010"/>
      <c r="V162" s="939"/>
      <c r="W162" s="939"/>
      <c r="X162" s="940"/>
      <c r="AA162" s="939"/>
      <c r="AB162" s="941"/>
      <c r="AC162" s="941"/>
    </row>
    <row r="163" spans="3:29" s="899" customFormat="1" ht="12.75">
      <c r="C163" s="1010"/>
      <c r="D163" s="1010"/>
      <c r="E163" s="1010"/>
      <c r="F163" s="1010"/>
      <c r="G163" s="1010"/>
      <c r="H163" s="1010"/>
      <c r="I163" s="1010"/>
      <c r="J163" s="1010"/>
      <c r="K163" s="1010"/>
      <c r="L163" s="1010"/>
      <c r="M163" s="1010"/>
      <c r="N163" s="1010"/>
      <c r="O163" s="1010"/>
      <c r="P163" s="1010"/>
      <c r="Q163" s="1010"/>
      <c r="R163" s="1010"/>
      <c r="S163" s="1010"/>
      <c r="T163" s="1010"/>
      <c r="U163" s="1010"/>
      <c r="V163" s="939"/>
      <c r="W163" s="939"/>
      <c r="X163" s="940"/>
      <c r="AA163" s="939"/>
      <c r="AB163" s="941"/>
      <c r="AC163" s="941"/>
    </row>
    <row r="164" spans="3:29" s="899" customFormat="1" ht="12.75">
      <c r="C164" s="1010"/>
      <c r="D164" s="1010"/>
      <c r="E164" s="1010"/>
      <c r="F164" s="1010"/>
      <c r="G164" s="1010"/>
      <c r="H164" s="1010"/>
      <c r="I164" s="1010"/>
      <c r="J164" s="1010"/>
      <c r="K164" s="1010"/>
      <c r="L164" s="1010"/>
      <c r="M164" s="1010"/>
      <c r="N164" s="1010"/>
      <c r="O164" s="1010"/>
      <c r="P164" s="1010"/>
      <c r="Q164" s="1010"/>
      <c r="R164" s="1010"/>
      <c r="S164" s="1010"/>
      <c r="T164" s="1010"/>
      <c r="U164" s="1010"/>
      <c r="V164" s="939"/>
      <c r="W164" s="939"/>
      <c r="X164" s="940"/>
      <c r="AA164" s="939"/>
      <c r="AB164" s="941"/>
      <c r="AC164" s="941"/>
    </row>
    <row r="165" spans="3:29" s="899" customFormat="1" ht="12.75">
      <c r="C165" s="1010"/>
      <c r="D165" s="1010"/>
      <c r="E165" s="1010"/>
      <c r="F165" s="1010"/>
      <c r="G165" s="1010"/>
      <c r="H165" s="1010"/>
      <c r="I165" s="1010"/>
      <c r="J165" s="1010"/>
      <c r="K165" s="1010"/>
      <c r="L165" s="1010"/>
      <c r="M165" s="1010"/>
      <c r="N165" s="1010"/>
      <c r="O165" s="1010"/>
      <c r="P165" s="1010"/>
      <c r="Q165" s="1010"/>
      <c r="R165" s="1010"/>
      <c r="S165" s="1010"/>
      <c r="T165" s="1010"/>
      <c r="U165" s="1010"/>
      <c r="V165" s="939"/>
      <c r="W165" s="939"/>
      <c r="X165" s="940"/>
      <c r="AA165" s="939"/>
      <c r="AB165" s="941"/>
      <c r="AC165" s="941"/>
    </row>
    <row r="166" spans="3:29" s="899" customFormat="1" ht="12.75">
      <c r="C166" s="1010"/>
      <c r="D166" s="1010"/>
      <c r="E166" s="1010"/>
      <c r="F166" s="1010"/>
      <c r="G166" s="1010"/>
      <c r="H166" s="1010"/>
      <c r="I166" s="1010"/>
      <c r="J166" s="1010"/>
      <c r="K166" s="1010"/>
      <c r="L166" s="1010"/>
      <c r="M166" s="1010"/>
      <c r="N166" s="1010"/>
      <c r="O166" s="1010"/>
      <c r="P166" s="1010"/>
      <c r="Q166" s="1010"/>
      <c r="R166" s="1010"/>
      <c r="S166" s="1010"/>
      <c r="T166" s="1010"/>
      <c r="U166" s="1010"/>
      <c r="V166" s="939"/>
      <c r="W166" s="939"/>
      <c r="X166" s="940"/>
      <c r="AA166" s="939"/>
      <c r="AB166" s="941"/>
      <c r="AC166" s="941"/>
    </row>
    <row r="167" spans="3:29" s="899" customFormat="1" ht="12.75">
      <c r="C167" s="1010"/>
      <c r="D167" s="1010"/>
      <c r="E167" s="1010"/>
      <c r="F167" s="1010"/>
      <c r="G167" s="1010"/>
      <c r="H167" s="1010"/>
      <c r="I167" s="1010"/>
      <c r="J167" s="1010"/>
      <c r="K167" s="1010"/>
      <c r="L167" s="1010"/>
      <c r="M167" s="1010"/>
      <c r="N167" s="1010"/>
      <c r="O167" s="1010"/>
      <c r="P167" s="1010"/>
      <c r="Q167" s="1010"/>
      <c r="R167" s="1010"/>
      <c r="S167" s="1010"/>
      <c r="T167" s="1010"/>
      <c r="U167" s="1010"/>
      <c r="V167" s="939"/>
      <c r="W167" s="939"/>
      <c r="X167" s="940"/>
      <c r="AA167" s="939"/>
      <c r="AB167" s="941"/>
      <c r="AC167" s="941"/>
    </row>
    <row r="168" spans="3:29" s="899" customFormat="1" ht="12.75">
      <c r="C168" s="1010"/>
      <c r="D168" s="1010"/>
      <c r="E168" s="1010"/>
      <c r="F168" s="1010"/>
      <c r="G168" s="1010"/>
      <c r="H168" s="1010"/>
      <c r="I168" s="1010"/>
      <c r="J168" s="1010"/>
      <c r="K168" s="1010"/>
      <c r="L168" s="1010"/>
      <c r="M168" s="1010"/>
      <c r="N168" s="1010"/>
      <c r="O168" s="1010"/>
      <c r="P168" s="1010"/>
      <c r="Q168" s="1010"/>
      <c r="R168" s="1010"/>
      <c r="S168" s="1010"/>
      <c r="T168" s="1010"/>
      <c r="U168" s="1010"/>
      <c r="V168" s="939"/>
      <c r="W168" s="939"/>
      <c r="X168" s="940"/>
      <c r="AA168" s="939"/>
      <c r="AB168" s="941"/>
      <c r="AC168" s="941"/>
    </row>
    <row r="169" spans="3:29" s="899" customFormat="1" ht="12.75">
      <c r="C169" s="1010"/>
      <c r="D169" s="1010"/>
      <c r="E169" s="1010"/>
      <c r="F169" s="1010"/>
      <c r="G169" s="1010"/>
      <c r="H169" s="1010"/>
      <c r="I169" s="1010"/>
      <c r="J169" s="1010"/>
      <c r="K169" s="1010"/>
      <c r="L169" s="1010"/>
      <c r="M169" s="1010"/>
      <c r="N169" s="1010"/>
      <c r="O169" s="1010"/>
      <c r="P169" s="1010"/>
      <c r="Q169" s="1010"/>
      <c r="R169" s="1010"/>
      <c r="S169" s="1010"/>
      <c r="T169" s="1010"/>
      <c r="U169" s="1010"/>
      <c r="V169" s="939"/>
      <c r="W169" s="939"/>
      <c r="X169" s="940"/>
      <c r="AA169" s="939"/>
      <c r="AB169" s="941"/>
      <c r="AC169" s="941"/>
    </row>
    <row r="170" spans="3:29" s="899" customFormat="1" ht="12.75">
      <c r="C170" s="1010"/>
      <c r="D170" s="1010"/>
      <c r="E170" s="1010"/>
      <c r="F170" s="1010"/>
      <c r="G170" s="1010"/>
      <c r="H170" s="1010"/>
      <c r="I170" s="1010"/>
      <c r="J170" s="1010"/>
      <c r="K170" s="1010"/>
      <c r="L170" s="1010"/>
      <c r="M170" s="1010"/>
      <c r="N170" s="1010"/>
      <c r="O170" s="1010"/>
      <c r="P170" s="1010"/>
      <c r="Q170" s="1010"/>
      <c r="R170" s="1010"/>
      <c r="S170" s="1010"/>
      <c r="T170" s="1010"/>
      <c r="U170" s="1010"/>
      <c r="V170" s="939"/>
      <c r="W170" s="939"/>
      <c r="X170" s="940"/>
      <c r="AA170" s="939"/>
      <c r="AB170" s="941"/>
      <c r="AC170" s="941"/>
    </row>
    <row r="171" spans="3:29" s="899" customFormat="1" ht="12.75">
      <c r="C171" s="1010"/>
      <c r="D171" s="1010"/>
      <c r="E171" s="1010"/>
      <c r="F171" s="1010"/>
      <c r="G171" s="1010"/>
      <c r="H171" s="1010"/>
      <c r="I171" s="1010"/>
      <c r="J171" s="1010"/>
      <c r="K171" s="1010"/>
      <c r="L171" s="1010"/>
      <c r="M171" s="1010"/>
      <c r="N171" s="1010"/>
      <c r="O171" s="1010"/>
      <c r="P171" s="1010"/>
      <c r="Q171" s="1010"/>
      <c r="R171" s="1010"/>
      <c r="S171" s="1010"/>
      <c r="T171" s="1010"/>
      <c r="U171" s="1010"/>
      <c r="V171" s="939"/>
      <c r="W171" s="939"/>
      <c r="X171" s="940"/>
      <c r="AA171" s="939"/>
      <c r="AB171" s="941"/>
      <c r="AC171" s="941"/>
    </row>
    <row r="172" spans="3:29" s="899" customFormat="1" ht="12.75">
      <c r="C172" s="1010"/>
      <c r="D172" s="1010"/>
      <c r="E172" s="1010"/>
      <c r="F172" s="1010"/>
      <c r="G172" s="1010"/>
      <c r="H172" s="1010"/>
      <c r="I172" s="1010"/>
      <c r="J172" s="1010"/>
      <c r="K172" s="1010"/>
      <c r="L172" s="1010"/>
      <c r="M172" s="1010"/>
      <c r="N172" s="1010"/>
      <c r="O172" s="1010"/>
      <c r="P172" s="1010"/>
      <c r="Q172" s="1010"/>
      <c r="R172" s="1010"/>
      <c r="S172" s="1010"/>
      <c r="T172" s="1010"/>
      <c r="U172" s="1010"/>
      <c r="V172" s="939"/>
      <c r="W172" s="939"/>
      <c r="X172" s="940"/>
      <c r="AA172" s="939"/>
      <c r="AB172" s="941"/>
      <c r="AC172" s="941"/>
    </row>
    <row r="173" spans="3:29" s="899" customFormat="1" ht="12.75">
      <c r="C173" s="1010"/>
      <c r="D173" s="1010"/>
      <c r="E173" s="1010"/>
      <c r="F173" s="1010"/>
      <c r="G173" s="1010"/>
      <c r="H173" s="1010"/>
      <c r="I173" s="1010"/>
      <c r="J173" s="1010"/>
      <c r="K173" s="1010"/>
      <c r="L173" s="1010"/>
      <c r="M173" s="1010"/>
      <c r="N173" s="1010"/>
      <c r="O173" s="1010"/>
      <c r="P173" s="1010"/>
      <c r="Q173" s="1010"/>
      <c r="R173" s="1010"/>
      <c r="S173" s="1010"/>
      <c r="T173" s="1010"/>
      <c r="U173" s="1010"/>
      <c r="V173" s="939"/>
      <c r="W173" s="939"/>
      <c r="X173" s="940"/>
      <c r="AA173" s="939"/>
      <c r="AB173" s="941"/>
      <c r="AC173" s="941"/>
    </row>
    <row r="174" spans="3:29" s="899" customFormat="1" ht="12.75">
      <c r="C174" s="1010"/>
      <c r="D174" s="1010"/>
      <c r="E174" s="1010"/>
      <c r="F174" s="1010"/>
      <c r="G174" s="1010"/>
      <c r="H174" s="1010"/>
      <c r="I174" s="1010"/>
      <c r="J174" s="1010"/>
      <c r="K174" s="1010"/>
      <c r="L174" s="1010"/>
      <c r="M174" s="1010"/>
      <c r="N174" s="1010"/>
      <c r="O174" s="1010"/>
      <c r="P174" s="1010"/>
      <c r="Q174" s="1010"/>
      <c r="R174" s="1010"/>
      <c r="S174" s="1010"/>
      <c r="T174" s="1010"/>
      <c r="U174" s="1010"/>
      <c r="V174" s="939"/>
      <c r="W174" s="939"/>
      <c r="X174" s="940"/>
      <c r="AA174" s="939"/>
      <c r="AB174" s="941"/>
      <c r="AC174" s="941"/>
    </row>
    <row r="175" spans="3:29" s="899" customFormat="1" ht="12.75">
      <c r="C175" s="1010"/>
      <c r="D175" s="1010"/>
      <c r="E175" s="1010"/>
      <c r="F175" s="1010"/>
      <c r="G175" s="1010"/>
      <c r="H175" s="1010"/>
      <c r="I175" s="1010"/>
      <c r="J175" s="1010"/>
      <c r="K175" s="1010"/>
      <c r="L175" s="1010"/>
      <c r="M175" s="1010"/>
      <c r="N175" s="1010"/>
      <c r="O175" s="1010"/>
      <c r="P175" s="1010"/>
      <c r="Q175" s="1010"/>
      <c r="R175" s="1010"/>
      <c r="S175" s="1010"/>
      <c r="T175" s="1010"/>
      <c r="U175" s="1010"/>
      <c r="V175" s="939"/>
      <c r="W175" s="939"/>
      <c r="X175" s="940"/>
      <c r="AA175" s="939"/>
      <c r="AB175" s="941"/>
      <c r="AC175" s="941"/>
    </row>
    <row r="176" spans="3:29" s="899" customFormat="1" ht="12.75">
      <c r="C176" s="1010"/>
      <c r="D176" s="1010"/>
      <c r="E176" s="1010"/>
      <c r="F176" s="1010"/>
      <c r="G176" s="1010"/>
      <c r="H176" s="1010"/>
      <c r="I176" s="1010"/>
      <c r="J176" s="1010"/>
      <c r="K176" s="1010"/>
      <c r="L176" s="1010"/>
      <c r="M176" s="1010"/>
      <c r="N176" s="1010"/>
      <c r="O176" s="1010"/>
      <c r="P176" s="1010"/>
      <c r="Q176" s="1010"/>
      <c r="R176" s="1010"/>
      <c r="S176" s="1010"/>
      <c r="T176" s="1010"/>
      <c r="U176" s="1010"/>
      <c r="V176" s="939"/>
      <c r="W176" s="939"/>
      <c r="X176" s="940"/>
      <c r="AA176" s="939"/>
      <c r="AB176" s="941"/>
      <c r="AC176" s="941"/>
    </row>
    <row r="177" spans="3:29" s="899" customFormat="1" ht="12.75">
      <c r="C177" s="1010"/>
      <c r="D177" s="1010"/>
      <c r="E177" s="1010"/>
      <c r="F177" s="1010"/>
      <c r="G177" s="1010"/>
      <c r="H177" s="1010"/>
      <c r="I177" s="1010"/>
      <c r="J177" s="1010"/>
      <c r="K177" s="1010"/>
      <c r="L177" s="1010"/>
      <c r="M177" s="1010"/>
      <c r="N177" s="1010"/>
      <c r="O177" s="1010"/>
      <c r="P177" s="1010"/>
      <c r="Q177" s="1010"/>
      <c r="R177" s="1010"/>
      <c r="S177" s="1010"/>
      <c r="T177" s="1010"/>
      <c r="U177" s="1010"/>
      <c r="V177" s="939"/>
      <c r="W177" s="939"/>
      <c r="X177" s="940"/>
      <c r="AA177" s="939"/>
      <c r="AB177" s="941"/>
      <c r="AC177" s="941"/>
    </row>
    <row r="178" spans="3:29" s="899" customFormat="1" ht="12.75">
      <c r="C178" s="1010"/>
      <c r="D178" s="1010"/>
      <c r="E178" s="1010"/>
      <c r="F178" s="1010"/>
      <c r="G178" s="1010"/>
      <c r="H178" s="1010"/>
      <c r="I178" s="1010"/>
      <c r="J178" s="1010"/>
      <c r="K178" s="1010"/>
      <c r="L178" s="1010"/>
      <c r="M178" s="1010"/>
      <c r="N178" s="1010"/>
      <c r="O178" s="1010"/>
      <c r="P178" s="1010"/>
      <c r="Q178" s="1010"/>
      <c r="R178" s="1010"/>
      <c r="S178" s="1010"/>
      <c r="T178" s="1010"/>
      <c r="U178" s="1010"/>
      <c r="V178" s="939"/>
      <c r="W178" s="939"/>
      <c r="X178" s="940"/>
      <c r="AA178" s="939"/>
      <c r="AB178" s="941"/>
      <c r="AC178" s="941"/>
    </row>
    <row r="179" spans="3:29" s="899" customFormat="1" ht="12.75">
      <c r="C179" s="1010"/>
      <c r="D179" s="1010"/>
      <c r="E179" s="1010"/>
      <c r="F179" s="1010"/>
      <c r="G179" s="1010"/>
      <c r="H179" s="1010"/>
      <c r="I179" s="1010"/>
      <c r="J179" s="1010"/>
      <c r="K179" s="1010"/>
      <c r="L179" s="1010"/>
      <c r="M179" s="1010"/>
      <c r="N179" s="1010"/>
      <c r="O179" s="1010"/>
      <c r="P179" s="1010"/>
      <c r="Q179" s="1010"/>
      <c r="R179" s="1010"/>
      <c r="S179" s="1010"/>
      <c r="T179" s="1010"/>
      <c r="U179" s="1010"/>
      <c r="V179" s="939"/>
      <c r="W179" s="939"/>
      <c r="X179" s="940"/>
      <c r="AA179" s="939"/>
      <c r="AB179" s="941"/>
      <c r="AC179" s="941"/>
    </row>
    <row r="180" spans="3:29" s="899" customFormat="1" ht="12.75">
      <c r="C180" s="1010"/>
      <c r="D180" s="1010"/>
      <c r="E180" s="1010"/>
      <c r="F180" s="1010"/>
      <c r="G180" s="1010"/>
      <c r="H180" s="1010"/>
      <c r="I180" s="1010"/>
      <c r="J180" s="1010"/>
      <c r="K180" s="1010"/>
      <c r="L180" s="1010"/>
      <c r="M180" s="1010"/>
      <c r="N180" s="1010"/>
      <c r="O180" s="1010"/>
      <c r="P180" s="1010"/>
      <c r="Q180" s="1010"/>
      <c r="R180" s="1010"/>
      <c r="S180" s="1010"/>
      <c r="T180" s="1010"/>
      <c r="U180" s="1010"/>
      <c r="V180" s="939"/>
      <c r="W180" s="939"/>
      <c r="X180" s="940"/>
      <c r="AA180" s="939"/>
      <c r="AB180" s="941"/>
      <c r="AC180" s="941"/>
    </row>
    <row r="181" spans="3:29" s="899" customFormat="1" ht="12.75">
      <c r="C181" s="1010"/>
      <c r="D181" s="1010"/>
      <c r="E181" s="1010"/>
      <c r="F181" s="1010"/>
      <c r="G181" s="1010"/>
      <c r="H181" s="1010"/>
      <c r="I181" s="1010"/>
      <c r="J181" s="1010"/>
      <c r="K181" s="1010"/>
      <c r="L181" s="1010"/>
      <c r="M181" s="1010"/>
      <c r="N181" s="1010"/>
      <c r="O181" s="1010"/>
      <c r="P181" s="1010"/>
      <c r="Q181" s="1010"/>
      <c r="R181" s="1010"/>
      <c r="S181" s="1010"/>
      <c r="T181" s="1010"/>
      <c r="U181" s="1010"/>
      <c r="V181" s="939"/>
      <c r="W181" s="939"/>
      <c r="X181" s="940"/>
      <c r="AA181" s="939"/>
      <c r="AB181" s="941"/>
      <c r="AC181" s="941"/>
    </row>
    <row r="182" spans="3:29" s="899" customFormat="1" ht="12.75">
      <c r="C182" s="1010"/>
      <c r="D182" s="1010"/>
      <c r="E182" s="1010"/>
      <c r="F182" s="1010"/>
      <c r="G182" s="1010"/>
      <c r="H182" s="1010"/>
      <c r="I182" s="1010"/>
      <c r="J182" s="1010"/>
      <c r="K182" s="1010"/>
      <c r="L182" s="1010"/>
      <c r="M182" s="1010"/>
      <c r="N182" s="1010"/>
      <c r="O182" s="1010"/>
      <c r="P182" s="1010"/>
      <c r="Q182" s="1010"/>
      <c r="R182" s="1010"/>
      <c r="S182" s="1010"/>
      <c r="T182" s="1010"/>
      <c r="U182" s="1010"/>
      <c r="V182" s="939"/>
      <c r="W182" s="939"/>
      <c r="X182" s="940"/>
      <c r="AA182" s="939"/>
      <c r="AB182" s="941"/>
      <c r="AC182" s="941"/>
    </row>
    <row r="183" spans="3:29" s="899" customFormat="1" ht="12.75">
      <c r="C183" s="1010"/>
      <c r="D183" s="1010"/>
      <c r="E183" s="1010"/>
      <c r="F183" s="1010"/>
      <c r="G183" s="1010"/>
      <c r="H183" s="1010"/>
      <c r="I183" s="1010"/>
      <c r="J183" s="1010"/>
      <c r="K183" s="1010"/>
      <c r="L183" s="1010"/>
      <c r="M183" s="1010"/>
      <c r="N183" s="1010"/>
      <c r="O183" s="1010"/>
      <c r="P183" s="1010"/>
      <c r="Q183" s="1010"/>
      <c r="R183" s="1010"/>
      <c r="S183" s="1010"/>
      <c r="T183" s="1010"/>
      <c r="U183" s="1010"/>
      <c r="V183" s="939"/>
      <c r="W183" s="939"/>
      <c r="X183" s="940"/>
      <c r="AA183" s="939"/>
      <c r="AB183" s="941"/>
      <c r="AC183" s="941"/>
    </row>
    <row r="184" spans="3:29" s="899" customFormat="1" ht="12.75">
      <c r="C184" s="1010"/>
      <c r="D184" s="1010"/>
      <c r="E184" s="1010"/>
      <c r="F184" s="1010"/>
      <c r="G184" s="1010"/>
      <c r="H184" s="1010"/>
      <c r="I184" s="1010"/>
      <c r="J184" s="1010"/>
      <c r="K184" s="1010"/>
      <c r="L184" s="1010"/>
      <c r="M184" s="1010"/>
      <c r="N184" s="1010"/>
      <c r="O184" s="1010"/>
      <c r="P184" s="1010"/>
      <c r="Q184" s="1010"/>
      <c r="R184" s="1010"/>
      <c r="S184" s="1010"/>
      <c r="T184" s="1010"/>
      <c r="U184" s="1010"/>
      <c r="V184" s="939"/>
      <c r="W184" s="939"/>
      <c r="X184" s="940"/>
      <c r="AA184" s="939"/>
      <c r="AB184" s="941"/>
      <c r="AC184" s="941"/>
    </row>
    <row r="185" spans="3:29" s="899" customFormat="1" ht="12.75">
      <c r="C185" s="1010"/>
      <c r="D185" s="1010"/>
      <c r="E185" s="1010"/>
      <c r="F185" s="1010"/>
      <c r="G185" s="1010"/>
      <c r="H185" s="1010"/>
      <c r="I185" s="1010"/>
      <c r="J185" s="1010"/>
      <c r="K185" s="1010"/>
      <c r="L185" s="1010"/>
      <c r="M185" s="1010"/>
      <c r="N185" s="1010"/>
      <c r="O185" s="1010"/>
      <c r="P185" s="1010"/>
      <c r="Q185" s="1010"/>
      <c r="R185" s="1010"/>
      <c r="S185" s="1010"/>
      <c r="T185" s="1010"/>
      <c r="U185" s="1010"/>
      <c r="V185" s="939"/>
      <c r="W185" s="939"/>
      <c r="X185" s="940"/>
      <c r="AA185" s="939"/>
      <c r="AB185" s="941"/>
      <c r="AC185" s="941"/>
    </row>
    <row r="186" spans="3:29" s="899" customFormat="1" ht="12.75">
      <c r="C186" s="1010"/>
      <c r="D186" s="1010"/>
      <c r="E186" s="1010"/>
      <c r="F186" s="1010"/>
      <c r="G186" s="1010"/>
      <c r="H186" s="1010"/>
      <c r="I186" s="1010"/>
      <c r="J186" s="1010"/>
      <c r="K186" s="1010"/>
      <c r="L186" s="1010"/>
      <c r="M186" s="1010"/>
      <c r="N186" s="1010"/>
      <c r="O186" s="1010"/>
      <c r="P186" s="1010"/>
      <c r="Q186" s="1010"/>
      <c r="R186" s="1010"/>
      <c r="S186" s="1010"/>
      <c r="T186" s="1010"/>
      <c r="U186" s="1010"/>
      <c r="V186" s="939"/>
      <c r="W186" s="939"/>
      <c r="X186" s="940"/>
      <c r="AA186" s="939"/>
      <c r="AB186" s="941"/>
      <c r="AC186" s="941"/>
    </row>
    <row r="187" spans="3:29" s="899" customFormat="1" ht="12.75">
      <c r="C187" s="1010"/>
      <c r="D187" s="1010"/>
      <c r="E187" s="1010"/>
      <c r="F187" s="1010"/>
      <c r="G187" s="1010"/>
      <c r="H187" s="1010"/>
      <c r="I187" s="1010"/>
      <c r="J187" s="1010"/>
      <c r="K187" s="1010"/>
      <c r="L187" s="1010"/>
      <c r="M187" s="1010"/>
      <c r="N187" s="1010"/>
      <c r="O187" s="1010"/>
      <c r="P187" s="1010"/>
      <c r="Q187" s="1010"/>
      <c r="R187" s="1010"/>
      <c r="S187" s="1010"/>
      <c r="T187" s="1010"/>
      <c r="U187" s="1010"/>
      <c r="V187" s="939"/>
      <c r="W187" s="939"/>
      <c r="X187" s="940"/>
      <c r="AA187" s="939"/>
      <c r="AB187" s="941"/>
      <c r="AC187" s="941"/>
    </row>
    <row r="188" spans="3:29" s="899" customFormat="1" ht="12.75">
      <c r="C188" s="1010"/>
      <c r="D188" s="1010"/>
      <c r="E188" s="1010"/>
      <c r="F188" s="1010"/>
      <c r="G188" s="1010"/>
      <c r="H188" s="1010"/>
      <c r="I188" s="1010"/>
      <c r="J188" s="1010"/>
      <c r="K188" s="1010"/>
      <c r="L188" s="1010"/>
      <c r="M188" s="1010"/>
      <c r="N188" s="1010"/>
      <c r="O188" s="1010"/>
      <c r="P188" s="1010"/>
      <c r="Q188" s="1010"/>
      <c r="R188" s="1010"/>
      <c r="S188" s="1010"/>
      <c r="T188" s="1010"/>
      <c r="U188" s="1010"/>
      <c r="V188" s="939"/>
      <c r="W188" s="939"/>
      <c r="X188" s="940"/>
      <c r="AA188" s="939"/>
      <c r="AB188" s="941"/>
      <c r="AC188" s="941"/>
    </row>
    <row r="189" spans="3:29" s="899" customFormat="1" ht="12.75">
      <c r="C189" s="1010"/>
      <c r="D189" s="1010"/>
      <c r="E189" s="1010"/>
      <c r="F189" s="1010"/>
      <c r="G189" s="1010"/>
      <c r="H189" s="1010"/>
      <c r="I189" s="1010"/>
      <c r="J189" s="1010"/>
      <c r="K189" s="1010"/>
      <c r="L189" s="1010"/>
      <c r="M189" s="1010"/>
      <c r="N189" s="1010"/>
      <c r="O189" s="1010"/>
      <c r="P189" s="1010"/>
      <c r="Q189" s="1010"/>
      <c r="R189" s="1010"/>
      <c r="S189" s="1010"/>
      <c r="T189" s="1010"/>
      <c r="U189" s="1010"/>
      <c r="V189" s="939"/>
      <c r="W189" s="939"/>
      <c r="X189" s="940"/>
      <c r="AA189" s="939"/>
      <c r="AB189" s="941"/>
      <c r="AC189" s="941"/>
    </row>
  </sheetData>
  <sheetProtection formatCells="0" formatColumns="0" formatRows="0" insertRows="0" deleteRows="0"/>
  <mergeCells count="42">
    <mergeCell ref="B75:E75"/>
    <mergeCell ref="P75:S75"/>
    <mergeCell ref="A77:E77"/>
    <mergeCell ref="N77:U77"/>
    <mergeCell ref="A80:E80"/>
    <mergeCell ref="V8:V9"/>
    <mergeCell ref="W8:W9"/>
    <mergeCell ref="X8:Y8"/>
    <mergeCell ref="A10:B10"/>
    <mergeCell ref="A70:U70"/>
    <mergeCell ref="A72:E72"/>
    <mergeCell ref="N72:U72"/>
    <mergeCell ref="S5:S8"/>
    <mergeCell ref="J6:J8"/>
    <mergeCell ref="K6:M7"/>
    <mergeCell ref="N6:N8"/>
    <mergeCell ref="O6:O8"/>
    <mergeCell ref="P6:P8"/>
    <mergeCell ref="D5:D8"/>
    <mergeCell ref="E5:E8"/>
    <mergeCell ref="I5:I8"/>
    <mergeCell ref="J5:P5"/>
    <mergeCell ref="Q5:Q8"/>
    <mergeCell ref="R5:R8"/>
    <mergeCell ref="H2:L2"/>
    <mergeCell ref="P3:U3"/>
    <mergeCell ref="A4:A8"/>
    <mergeCell ref="B4:B8"/>
    <mergeCell ref="C4:C8"/>
    <mergeCell ref="D4:E4"/>
    <mergeCell ref="F4:F8"/>
    <mergeCell ref="G4:G8"/>
    <mergeCell ref="H4:H8"/>
    <mergeCell ref="I4:S4"/>
    <mergeCell ref="A71:E71"/>
    <mergeCell ref="N71:U71"/>
    <mergeCell ref="T4:T8"/>
    <mergeCell ref="P1:U1"/>
    <mergeCell ref="E1:O1"/>
    <mergeCell ref="A1:D1"/>
    <mergeCell ref="A9:B9"/>
    <mergeCell ref="U4:U8"/>
  </mergeCells>
  <printOptions/>
  <pageMargins left="0.38" right="0.3" top="0.39" bottom="0.42" header="0.31496062992126" footer="0.31496062992126"/>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tabColor rgb="FFC00000"/>
  </sheetPr>
  <dimension ref="A1:W23"/>
  <sheetViews>
    <sheetView view="pageBreakPreview" zoomScaleSheetLayoutView="100" zoomScalePageLayoutView="0" workbookViewId="0" topLeftCell="A1">
      <selection activeCell="F1" sqref="F1:P1"/>
    </sheetView>
  </sheetViews>
  <sheetFormatPr defaultColWidth="9.00390625" defaultRowHeight="15.75"/>
  <cols>
    <col min="1" max="1" width="3.50390625" style="62" customWidth="1"/>
    <col min="2" max="2" width="15.875" style="62" customWidth="1"/>
    <col min="3" max="3" width="6.875" style="62" customWidth="1"/>
    <col min="4" max="4" width="5.50390625" style="62" customWidth="1"/>
    <col min="5" max="5" width="9.375" style="62" customWidth="1"/>
    <col min="6" max="6" width="5.00390625" style="62" customWidth="1"/>
    <col min="7" max="7" width="4.50390625" style="62" customWidth="1"/>
    <col min="8" max="8" width="5.875" style="62" customWidth="1"/>
    <col min="9" max="9" width="5.375" style="62" customWidth="1"/>
    <col min="10" max="10" width="6.375" style="62" customWidth="1"/>
    <col min="11" max="11" width="6.50390625" style="62" customWidth="1"/>
    <col min="12" max="13" width="6.25390625" style="81" customWidth="1"/>
    <col min="14" max="14" width="7.125" style="81" customWidth="1"/>
    <col min="15" max="16" width="5.375" style="81" customWidth="1"/>
    <col min="17" max="17" width="5.875" style="81" customWidth="1"/>
    <col min="18" max="18" width="7.125" style="81" customWidth="1"/>
    <col min="19" max="19" width="5.875" style="81" customWidth="1"/>
    <col min="20" max="20" width="5.625" style="81" customWidth="1"/>
    <col min="21" max="21" width="5.875" style="81" customWidth="1"/>
    <col min="22" max="22" width="7.00390625" style="81" customWidth="1"/>
    <col min="23" max="16384" width="9.00390625" style="62" customWidth="1"/>
  </cols>
  <sheetData>
    <row r="1" spans="1:23" ht="66.75" customHeight="1">
      <c r="A1" s="676" t="s">
        <v>154</v>
      </c>
      <c r="B1" s="676"/>
      <c r="C1" s="676"/>
      <c r="D1" s="676"/>
      <c r="E1" s="676"/>
      <c r="F1" s="688" t="s">
        <v>125</v>
      </c>
      <c r="G1" s="688"/>
      <c r="H1" s="688"/>
      <c r="I1" s="688"/>
      <c r="J1" s="688"/>
      <c r="K1" s="688"/>
      <c r="L1" s="688"/>
      <c r="M1" s="688"/>
      <c r="N1" s="688"/>
      <c r="O1" s="688"/>
      <c r="P1" s="688"/>
      <c r="Q1" s="684" t="s">
        <v>150</v>
      </c>
      <c r="R1" s="684"/>
      <c r="S1" s="684"/>
      <c r="T1" s="684"/>
      <c r="U1" s="684"/>
      <c r="V1" s="684"/>
      <c r="W1" s="82"/>
    </row>
    <row r="2" spans="1:22" s="71" customFormat="1" ht="18.75" customHeight="1">
      <c r="A2" s="65"/>
      <c r="B2" s="66"/>
      <c r="C2" s="66"/>
      <c r="D2" s="66"/>
      <c r="E2" s="62"/>
      <c r="F2" s="62"/>
      <c r="G2" s="62"/>
      <c r="H2" s="62"/>
      <c r="I2" s="62"/>
      <c r="J2" s="62"/>
      <c r="K2" s="67"/>
      <c r="L2" s="70"/>
      <c r="M2" s="69">
        <f>COUNTBLANK(E9:V22)</f>
        <v>252</v>
      </c>
      <c r="N2" s="83">
        <f>COUNTA(E11:V11)</f>
        <v>0</v>
      </c>
      <c r="O2" s="69">
        <f>M2+N2</f>
        <v>252</v>
      </c>
      <c r="P2" s="69"/>
      <c r="Q2" s="83"/>
      <c r="R2" s="700" t="s">
        <v>123</v>
      </c>
      <c r="S2" s="700"/>
      <c r="T2" s="700"/>
      <c r="U2" s="700"/>
      <c r="V2" s="700"/>
    </row>
    <row r="3" spans="1:22" s="72" customFormat="1" ht="15.75" customHeight="1">
      <c r="A3" s="674" t="s">
        <v>21</v>
      </c>
      <c r="B3" s="674"/>
      <c r="C3" s="691" t="s">
        <v>155</v>
      </c>
      <c r="D3" s="675" t="s">
        <v>134</v>
      </c>
      <c r="E3" s="686" t="s">
        <v>75</v>
      </c>
      <c r="F3" s="687"/>
      <c r="G3" s="702" t="s">
        <v>36</v>
      </c>
      <c r="H3" s="680" t="s">
        <v>82</v>
      </c>
      <c r="I3" s="701" t="s">
        <v>37</v>
      </c>
      <c r="J3" s="701"/>
      <c r="K3" s="701"/>
      <c r="L3" s="701"/>
      <c r="M3" s="701"/>
      <c r="N3" s="701"/>
      <c r="O3" s="701"/>
      <c r="P3" s="701"/>
      <c r="Q3" s="701"/>
      <c r="R3" s="701"/>
      <c r="S3" s="701"/>
      <c r="T3" s="701"/>
      <c r="U3" s="685" t="s">
        <v>103</v>
      </c>
      <c r="V3" s="675" t="s">
        <v>108</v>
      </c>
    </row>
    <row r="4" spans="1:22" s="71" customFormat="1" ht="15.75" customHeight="1">
      <c r="A4" s="674"/>
      <c r="B4" s="674"/>
      <c r="C4" s="692"/>
      <c r="D4" s="675"/>
      <c r="E4" s="677" t="s">
        <v>137</v>
      </c>
      <c r="F4" s="677" t="s">
        <v>62</v>
      </c>
      <c r="G4" s="703"/>
      <c r="H4" s="680"/>
      <c r="I4" s="680" t="s">
        <v>37</v>
      </c>
      <c r="J4" s="675" t="s">
        <v>38</v>
      </c>
      <c r="K4" s="675"/>
      <c r="L4" s="675"/>
      <c r="M4" s="675"/>
      <c r="N4" s="675"/>
      <c r="O4" s="675"/>
      <c r="P4" s="675"/>
      <c r="Q4" s="675"/>
      <c r="R4" s="670" t="s">
        <v>139</v>
      </c>
      <c r="S4" s="670" t="s">
        <v>148</v>
      </c>
      <c r="T4" s="670" t="s">
        <v>81</v>
      </c>
      <c r="U4" s="685"/>
      <c r="V4" s="675"/>
    </row>
    <row r="5" spans="1:22" s="71" customFormat="1" ht="15.75" customHeight="1">
      <c r="A5" s="674"/>
      <c r="B5" s="674"/>
      <c r="C5" s="692"/>
      <c r="D5" s="675"/>
      <c r="E5" s="678"/>
      <c r="F5" s="678"/>
      <c r="G5" s="703"/>
      <c r="H5" s="680"/>
      <c r="I5" s="680"/>
      <c r="J5" s="680" t="s">
        <v>61</v>
      </c>
      <c r="K5" s="675" t="s">
        <v>75</v>
      </c>
      <c r="L5" s="675"/>
      <c r="M5" s="675"/>
      <c r="N5" s="675"/>
      <c r="O5" s="675"/>
      <c r="P5" s="675"/>
      <c r="Q5" s="675"/>
      <c r="R5" s="671"/>
      <c r="S5" s="671"/>
      <c r="T5" s="671"/>
      <c r="U5" s="685"/>
      <c r="V5" s="675"/>
    </row>
    <row r="6" spans="1:22" s="71" customFormat="1" ht="15.75" customHeight="1">
      <c r="A6" s="674"/>
      <c r="B6" s="674"/>
      <c r="C6" s="692"/>
      <c r="D6" s="675"/>
      <c r="E6" s="678"/>
      <c r="F6" s="678"/>
      <c r="G6" s="703"/>
      <c r="H6" s="680"/>
      <c r="I6" s="680"/>
      <c r="J6" s="680"/>
      <c r="K6" s="680" t="s">
        <v>96</v>
      </c>
      <c r="L6" s="675" t="s">
        <v>75</v>
      </c>
      <c r="M6" s="675"/>
      <c r="N6" s="675"/>
      <c r="O6" s="680" t="s">
        <v>42</v>
      </c>
      <c r="P6" s="670" t="s">
        <v>147</v>
      </c>
      <c r="Q6" s="680" t="s">
        <v>46</v>
      </c>
      <c r="R6" s="671"/>
      <c r="S6" s="671"/>
      <c r="T6" s="671"/>
      <c r="U6" s="685"/>
      <c r="V6" s="675"/>
    </row>
    <row r="7" spans="1:22" ht="51" customHeight="1">
      <c r="A7" s="674"/>
      <c r="B7" s="674"/>
      <c r="C7" s="693"/>
      <c r="D7" s="675"/>
      <c r="E7" s="679"/>
      <c r="F7" s="679"/>
      <c r="G7" s="704"/>
      <c r="H7" s="680"/>
      <c r="I7" s="680"/>
      <c r="J7" s="680"/>
      <c r="K7" s="680"/>
      <c r="L7" s="63" t="s">
        <v>39</v>
      </c>
      <c r="M7" s="63" t="s">
        <v>40</v>
      </c>
      <c r="N7" s="63" t="s">
        <v>156</v>
      </c>
      <c r="O7" s="680"/>
      <c r="P7" s="672"/>
      <c r="Q7" s="680"/>
      <c r="R7" s="672"/>
      <c r="S7" s="672"/>
      <c r="T7" s="672"/>
      <c r="U7" s="685"/>
      <c r="V7" s="675"/>
    </row>
    <row r="8" spans="1:22" ht="15.75">
      <c r="A8" s="705" t="s">
        <v>3</v>
      </c>
      <c r="B8" s="705"/>
      <c r="C8" s="63" t="s">
        <v>13</v>
      </c>
      <c r="D8" s="63" t="s">
        <v>14</v>
      </c>
      <c r="E8" s="63" t="s">
        <v>19</v>
      </c>
      <c r="F8" s="63" t="s">
        <v>22</v>
      </c>
      <c r="G8" s="63" t="s">
        <v>23</v>
      </c>
      <c r="H8" s="63" t="s">
        <v>24</v>
      </c>
      <c r="I8" s="63" t="s">
        <v>25</v>
      </c>
      <c r="J8" s="63" t="s">
        <v>26</v>
      </c>
      <c r="K8" s="63" t="s">
        <v>27</v>
      </c>
      <c r="L8" s="63" t="s">
        <v>29</v>
      </c>
      <c r="M8" s="63" t="s">
        <v>30</v>
      </c>
      <c r="N8" s="63" t="s">
        <v>104</v>
      </c>
      <c r="O8" s="63" t="s">
        <v>101</v>
      </c>
      <c r="P8" s="63" t="s">
        <v>105</v>
      </c>
      <c r="Q8" s="63" t="s">
        <v>106</v>
      </c>
      <c r="R8" s="63" t="s">
        <v>107</v>
      </c>
      <c r="S8" s="63" t="s">
        <v>118</v>
      </c>
      <c r="T8" s="63" t="s">
        <v>131</v>
      </c>
      <c r="U8" s="63" t="s">
        <v>133</v>
      </c>
      <c r="V8" s="63" t="s">
        <v>149</v>
      </c>
    </row>
    <row r="9" spans="1:22" ht="15.75">
      <c r="A9" s="705" t="s">
        <v>10</v>
      </c>
      <c r="B9" s="705"/>
      <c r="C9" s="58"/>
      <c r="D9" s="58"/>
      <c r="E9" s="58"/>
      <c r="F9" s="58"/>
      <c r="G9" s="58"/>
      <c r="H9" s="58"/>
      <c r="I9" s="58"/>
      <c r="J9" s="58"/>
      <c r="K9" s="58"/>
      <c r="L9" s="58"/>
      <c r="M9" s="58"/>
      <c r="N9" s="58"/>
      <c r="O9" s="58"/>
      <c r="P9" s="58"/>
      <c r="Q9" s="58"/>
      <c r="R9" s="58"/>
      <c r="S9" s="58"/>
      <c r="T9" s="58"/>
      <c r="U9" s="58"/>
      <c r="V9" s="58"/>
    </row>
    <row r="10" spans="1:22" ht="15.75">
      <c r="A10" s="84" t="s">
        <v>0</v>
      </c>
      <c r="B10" s="85" t="s">
        <v>28</v>
      </c>
      <c r="C10" s="58"/>
      <c r="D10" s="58"/>
      <c r="E10" s="58"/>
      <c r="F10" s="58"/>
      <c r="G10" s="58"/>
      <c r="H10" s="58"/>
      <c r="I10" s="58"/>
      <c r="J10" s="58"/>
      <c r="K10" s="58"/>
      <c r="L10" s="58"/>
      <c r="M10" s="58"/>
      <c r="N10" s="58"/>
      <c r="O10" s="58"/>
      <c r="P10" s="58"/>
      <c r="Q10" s="58"/>
      <c r="R10" s="58"/>
      <c r="S10" s="58"/>
      <c r="T10" s="58"/>
      <c r="U10" s="58"/>
      <c r="V10" s="58"/>
    </row>
    <row r="11" spans="1:22" ht="15.75">
      <c r="A11" s="60" t="s">
        <v>13</v>
      </c>
      <c r="B11" s="61" t="s">
        <v>6</v>
      </c>
      <c r="C11" s="58"/>
      <c r="D11" s="58"/>
      <c r="E11" s="58"/>
      <c r="F11" s="58"/>
      <c r="G11" s="58"/>
      <c r="H11" s="58"/>
      <c r="I11" s="58"/>
      <c r="J11" s="58"/>
      <c r="K11" s="58"/>
      <c r="L11" s="58"/>
      <c r="M11" s="58"/>
      <c r="N11" s="58"/>
      <c r="O11" s="58"/>
      <c r="P11" s="58"/>
      <c r="Q11" s="58"/>
      <c r="R11" s="58"/>
      <c r="S11" s="58"/>
      <c r="T11" s="58"/>
      <c r="U11" s="58"/>
      <c r="V11" s="58"/>
    </row>
    <row r="12" spans="1:22" ht="15.75">
      <c r="A12" s="60" t="s">
        <v>14</v>
      </c>
      <c r="B12" s="61" t="s">
        <v>6</v>
      </c>
      <c r="C12" s="58"/>
      <c r="D12" s="58"/>
      <c r="E12" s="58"/>
      <c r="F12" s="58"/>
      <c r="G12" s="58"/>
      <c r="H12" s="58"/>
      <c r="I12" s="58"/>
      <c r="J12" s="58"/>
      <c r="K12" s="58"/>
      <c r="L12" s="58"/>
      <c r="M12" s="58"/>
      <c r="N12" s="58"/>
      <c r="O12" s="58"/>
      <c r="P12" s="58"/>
      <c r="Q12" s="58"/>
      <c r="R12" s="58"/>
      <c r="S12" s="58"/>
      <c r="T12" s="58"/>
      <c r="U12" s="58"/>
      <c r="V12" s="58"/>
    </row>
    <row r="13" spans="1:22" ht="15.75">
      <c r="A13" s="60" t="s">
        <v>9</v>
      </c>
      <c r="B13" s="61" t="s">
        <v>11</v>
      </c>
      <c r="C13" s="58"/>
      <c r="D13" s="58"/>
      <c r="E13" s="58"/>
      <c r="F13" s="58"/>
      <c r="G13" s="58"/>
      <c r="H13" s="58"/>
      <c r="I13" s="58"/>
      <c r="J13" s="58"/>
      <c r="K13" s="58"/>
      <c r="L13" s="58"/>
      <c r="M13" s="58"/>
      <c r="N13" s="58"/>
      <c r="O13" s="58"/>
      <c r="P13" s="58"/>
      <c r="Q13" s="58"/>
      <c r="R13" s="58"/>
      <c r="S13" s="58"/>
      <c r="T13" s="58"/>
      <c r="U13" s="58"/>
      <c r="V13" s="58"/>
    </row>
    <row r="14" spans="1:22" ht="15.75">
      <c r="A14" s="84" t="s">
        <v>1</v>
      </c>
      <c r="B14" s="85" t="s">
        <v>8</v>
      </c>
      <c r="C14" s="58"/>
      <c r="D14" s="58"/>
      <c r="E14" s="58"/>
      <c r="F14" s="58"/>
      <c r="G14" s="58"/>
      <c r="H14" s="58"/>
      <c r="I14" s="58"/>
      <c r="J14" s="58"/>
      <c r="K14" s="58"/>
      <c r="L14" s="58"/>
      <c r="M14" s="58"/>
      <c r="N14" s="58"/>
      <c r="O14" s="58"/>
      <c r="P14" s="58"/>
      <c r="Q14" s="58"/>
      <c r="R14" s="58"/>
      <c r="S14" s="58"/>
      <c r="T14" s="58"/>
      <c r="U14" s="58"/>
      <c r="V14" s="58"/>
    </row>
    <row r="15" spans="1:22" ht="15.75">
      <c r="A15" s="84" t="s">
        <v>13</v>
      </c>
      <c r="B15" s="85" t="s">
        <v>5</v>
      </c>
      <c r="C15" s="58"/>
      <c r="D15" s="58"/>
      <c r="E15" s="58"/>
      <c r="F15" s="58"/>
      <c r="G15" s="58"/>
      <c r="H15" s="58"/>
      <c r="I15" s="58"/>
      <c r="J15" s="58"/>
      <c r="K15" s="58"/>
      <c r="L15" s="58"/>
      <c r="M15" s="58"/>
      <c r="N15" s="58"/>
      <c r="O15" s="58"/>
      <c r="P15" s="58"/>
      <c r="Q15" s="58"/>
      <c r="R15" s="58"/>
      <c r="S15" s="58"/>
      <c r="T15" s="58"/>
      <c r="U15" s="58"/>
      <c r="V15" s="58"/>
    </row>
    <row r="16" spans="1:22" ht="15.75">
      <c r="A16" s="60" t="s">
        <v>15</v>
      </c>
      <c r="B16" s="61" t="s">
        <v>6</v>
      </c>
      <c r="C16" s="58"/>
      <c r="D16" s="58"/>
      <c r="E16" s="58"/>
      <c r="F16" s="58"/>
      <c r="G16" s="58"/>
      <c r="H16" s="58"/>
      <c r="I16" s="58"/>
      <c r="J16" s="58"/>
      <c r="K16" s="58"/>
      <c r="L16" s="58"/>
      <c r="M16" s="58"/>
      <c r="N16" s="58"/>
      <c r="O16" s="58"/>
      <c r="P16" s="58"/>
      <c r="Q16" s="58"/>
      <c r="R16" s="58"/>
      <c r="S16" s="58"/>
      <c r="T16" s="58"/>
      <c r="U16" s="58"/>
      <c r="V16" s="58"/>
    </row>
    <row r="17" spans="1:22" ht="15.75">
      <c r="A17" s="60" t="s">
        <v>16</v>
      </c>
      <c r="B17" s="61" t="s">
        <v>7</v>
      </c>
      <c r="C17" s="58"/>
      <c r="D17" s="58"/>
      <c r="E17" s="58"/>
      <c r="F17" s="58"/>
      <c r="G17" s="58"/>
      <c r="H17" s="58"/>
      <c r="I17" s="58"/>
      <c r="J17" s="58"/>
      <c r="K17" s="58"/>
      <c r="L17" s="58"/>
      <c r="M17" s="58"/>
      <c r="N17" s="58"/>
      <c r="O17" s="58"/>
      <c r="P17" s="58"/>
      <c r="Q17" s="58"/>
      <c r="R17" s="58"/>
      <c r="S17" s="58"/>
      <c r="T17" s="58"/>
      <c r="U17" s="58"/>
      <c r="V17" s="58"/>
    </row>
    <row r="18" spans="1:22" ht="15.75">
      <c r="A18" s="60" t="s">
        <v>9</v>
      </c>
      <c r="B18" s="61" t="s">
        <v>11</v>
      </c>
      <c r="C18" s="58"/>
      <c r="D18" s="58"/>
      <c r="E18" s="58"/>
      <c r="F18" s="58"/>
      <c r="G18" s="58"/>
      <c r="H18" s="58"/>
      <c r="I18" s="58"/>
      <c r="J18" s="58"/>
      <c r="K18" s="58"/>
      <c r="L18" s="58"/>
      <c r="M18" s="58"/>
      <c r="N18" s="58"/>
      <c r="O18" s="58"/>
      <c r="P18" s="58"/>
      <c r="Q18" s="58"/>
      <c r="R18" s="58"/>
      <c r="S18" s="58"/>
      <c r="T18" s="58"/>
      <c r="U18" s="58"/>
      <c r="V18" s="58"/>
    </row>
    <row r="19" spans="1:22" ht="15.75">
      <c r="A19" s="84" t="s">
        <v>14</v>
      </c>
      <c r="B19" s="85" t="s">
        <v>59</v>
      </c>
      <c r="C19" s="58"/>
      <c r="D19" s="58"/>
      <c r="E19" s="58"/>
      <c r="F19" s="58"/>
      <c r="G19" s="58"/>
      <c r="H19" s="58"/>
      <c r="I19" s="58"/>
      <c r="J19" s="58"/>
      <c r="K19" s="58"/>
      <c r="L19" s="58"/>
      <c r="M19" s="58"/>
      <c r="N19" s="58"/>
      <c r="O19" s="58"/>
      <c r="P19" s="58"/>
      <c r="Q19" s="58"/>
      <c r="R19" s="58"/>
      <c r="S19" s="58"/>
      <c r="T19" s="58"/>
      <c r="U19" s="58"/>
      <c r="V19" s="58"/>
    </row>
    <row r="20" spans="1:22" ht="15.75">
      <c r="A20" s="60" t="s">
        <v>17</v>
      </c>
      <c r="B20" s="61" t="s">
        <v>6</v>
      </c>
      <c r="C20" s="58"/>
      <c r="D20" s="58"/>
      <c r="E20" s="58"/>
      <c r="F20" s="58"/>
      <c r="G20" s="58"/>
      <c r="H20" s="58"/>
      <c r="I20" s="58"/>
      <c r="J20" s="58"/>
      <c r="K20" s="58"/>
      <c r="L20" s="58"/>
      <c r="M20" s="58"/>
      <c r="N20" s="58"/>
      <c r="O20" s="58"/>
      <c r="P20" s="58"/>
      <c r="Q20" s="58"/>
      <c r="R20" s="58"/>
      <c r="S20" s="58"/>
      <c r="T20" s="58"/>
      <c r="U20" s="58"/>
      <c r="V20" s="58"/>
    </row>
    <row r="21" spans="1:22" ht="15.75">
      <c r="A21" s="60" t="s">
        <v>18</v>
      </c>
      <c r="B21" s="86" t="s">
        <v>7</v>
      </c>
      <c r="C21" s="58"/>
      <c r="D21" s="58"/>
      <c r="E21" s="58"/>
      <c r="F21" s="58"/>
      <c r="G21" s="58"/>
      <c r="H21" s="58"/>
      <c r="I21" s="58"/>
      <c r="J21" s="58"/>
      <c r="K21" s="58"/>
      <c r="L21" s="58"/>
      <c r="M21" s="58"/>
      <c r="N21" s="58"/>
      <c r="O21" s="58"/>
      <c r="P21" s="58"/>
      <c r="Q21" s="58"/>
      <c r="R21" s="58"/>
      <c r="S21" s="58"/>
      <c r="T21" s="58"/>
      <c r="U21" s="58"/>
      <c r="V21" s="58"/>
    </row>
    <row r="22" spans="1:22" s="80" customFormat="1" ht="15.75">
      <c r="A22" s="60" t="s">
        <v>9</v>
      </c>
      <c r="B22" s="61" t="s">
        <v>11</v>
      </c>
      <c r="C22" s="58"/>
      <c r="D22" s="58"/>
      <c r="E22" s="58"/>
      <c r="F22" s="58"/>
      <c r="G22" s="58"/>
      <c r="H22" s="58"/>
      <c r="I22" s="58"/>
      <c r="J22" s="58"/>
      <c r="K22" s="58"/>
      <c r="L22" s="58"/>
      <c r="M22" s="58"/>
      <c r="N22" s="58"/>
      <c r="O22" s="58"/>
      <c r="P22" s="58"/>
      <c r="Q22" s="58"/>
      <c r="R22" s="58"/>
      <c r="S22" s="58"/>
      <c r="T22" s="58"/>
      <c r="U22" s="58"/>
      <c r="V22" s="58"/>
    </row>
    <row r="23" spans="1:22" ht="51" customHeight="1">
      <c r="A23" s="689" t="s">
        <v>119</v>
      </c>
      <c r="B23" s="689"/>
      <c r="C23" s="689"/>
      <c r="D23" s="689"/>
      <c r="E23" s="689"/>
      <c r="F23" s="689"/>
      <c r="G23" s="689"/>
      <c r="H23" s="689"/>
      <c r="I23" s="689"/>
      <c r="J23" s="80"/>
      <c r="K23" s="80"/>
      <c r="L23" s="80"/>
      <c r="M23" s="80"/>
      <c r="N23" s="80"/>
      <c r="O23" s="690" t="s">
        <v>127</v>
      </c>
      <c r="P23" s="690"/>
      <c r="Q23" s="690"/>
      <c r="R23" s="690"/>
      <c r="S23" s="690"/>
      <c r="T23" s="690"/>
      <c r="U23" s="690"/>
      <c r="V23" s="690"/>
    </row>
  </sheetData>
  <sheetProtection/>
  <mergeCells count="31">
    <mergeCell ref="O6:O7"/>
    <mergeCell ref="I4:I7"/>
    <mergeCell ref="F4:F7"/>
    <mergeCell ref="P6:P7"/>
    <mergeCell ref="E3:F3"/>
    <mergeCell ref="E4:E7"/>
    <mergeCell ref="A9:B9"/>
    <mergeCell ref="J4:Q4"/>
    <mergeCell ref="A8:B8"/>
    <mergeCell ref="C3:C7"/>
    <mergeCell ref="K5:Q5"/>
    <mergeCell ref="R4:R7"/>
    <mergeCell ref="D3:D7"/>
    <mergeCell ref="J5:J7"/>
    <mergeCell ref="Q6:Q7"/>
    <mergeCell ref="L6:N6"/>
    <mergeCell ref="A23:I23"/>
    <mergeCell ref="O23:V23"/>
    <mergeCell ref="H3:H7"/>
    <mergeCell ref="A3:B7"/>
    <mergeCell ref="G3:G7"/>
    <mergeCell ref="S4:S7"/>
    <mergeCell ref="T4:T7"/>
    <mergeCell ref="A1:E1"/>
    <mergeCell ref="F1:P1"/>
    <mergeCell ref="Q1:V1"/>
    <mergeCell ref="R2:V2"/>
    <mergeCell ref="U3:U7"/>
    <mergeCell ref="K6:K7"/>
    <mergeCell ref="V3:V7"/>
    <mergeCell ref="I3:T3"/>
  </mergeCells>
  <printOptions/>
  <pageMargins left="0.1968503937007874" right="0" top="0.1968503937007874" bottom="0" header="0.1968503937007874" footer="0.1968503937007874"/>
  <pageSetup horizontalDpi="600" verticalDpi="600" orientation="landscape" paperSize="9" scale="94"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rgb="FF0070C0"/>
  </sheetPr>
  <dimension ref="A1:P30"/>
  <sheetViews>
    <sheetView view="pageBreakPreview" zoomScale="115" zoomScaleSheetLayoutView="115" zoomScalePageLayoutView="0" workbookViewId="0" topLeftCell="A7">
      <selection activeCell="G13" sqref="G13"/>
    </sheetView>
  </sheetViews>
  <sheetFormatPr defaultColWidth="9.00390625" defaultRowHeight="15.75"/>
  <cols>
    <col min="1" max="1" width="4.375" style="3" customWidth="1"/>
    <col min="2" max="2" width="33.125" style="3" customWidth="1"/>
    <col min="3" max="8" width="10.875" style="3" customWidth="1"/>
    <col min="9" max="9" width="16.75390625" style="3" customWidth="1"/>
    <col min="10" max="10" width="16.50390625" style="3" customWidth="1"/>
    <col min="11" max="16384" width="9.00390625" style="3" customWidth="1"/>
  </cols>
  <sheetData>
    <row r="1" spans="1:16" s="4" customFormat="1" ht="78.75" customHeight="1">
      <c r="A1" s="582" t="s">
        <v>317</v>
      </c>
      <c r="B1" s="582"/>
      <c r="C1" s="646" t="str">
        <f>"KẾT QUẢ ĐỀ NGHỊ, XÉT MIỄN VÀ GIẢM NGHĨA VỤ 
THI HÀNH ÁN DÂN SỰ
"&amp;TT!C8&amp;""</f>
        <v>KẾT QUẢ ĐỀ NGHỊ, XÉT MIỄN VÀ GIẢM NGHĨA VỤ 
THI HÀNH ÁN DÂN SỰ
11 tháng/năm 2021</v>
      </c>
      <c r="D1" s="646"/>
      <c r="E1" s="646"/>
      <c r="F1" s="646"/>
      <c r="G1" s="646"/>
      <c r="H1" s="646"/>
      <c r="I1" s="600" t="str">
        <f>TT!C2</f>
        <v>Đơn vị  báo cáo: CỤC THI HÀNH ÁN DÂN SỰ TỈNH SƠN LA
Đơn vị nhận báo cáo: TỔNG CỤC THI HÀNH ÁN DÂN SỰ</v>
      </c>
      <c r="J1" s="600"/>
      <c r="K1" s="98"/>
      <c r="P1" s="99"/>
    </row>
    <row r="2" spans="1:10" ht="17.25" customHeight="1">
      <c r="A2" s="25"/>
      <c r="B2" s="27"/>
      <c r="D2" s="36"/>
      <c r="E2" s="41">
        <f>COUNTBLANK(C9:J22)</f>
        <v>57</v>
      </c>
      <c r="F2" s="36"/>
      <c r="I2" s="706" t="s">
        <v>297</v>
      </c>
      <c r="J2" s="706"/>
    </row>
    <row r="3" spans="1:10" ht="20.25" customHeight="1">
      <c r="A3" s="716" t="s">
        <v>136</v>
      </c>
      <c r="B3" s="716" t="s">
        <v>157</v>
      </c>
      <c r="C3" s="707" t="s">
        <v>174</v>
      </c>
      <c r="D3" s="707"/>
      <c r="E3" s="707" t="s">
        <v>175</v>
      </c>
      <c r="F3" s="707"/>
      <c r="G3" s="707" t="s">
        <v>176</v>
      </c>
      <c r="H3" s="707"/>
      <c r="I3" s="707" t="s">
        <v>177</v>
      </c>
      <c r="J3" s="707"/>
    </row>
    <row r="4" spans="1:10" ht="9" customHeight="1">
      <c r="A4" s="717"/>
      <c r="B4" s="717"/>
      <c r="C4" s="710" t="s">
        <v>178</v>
      </c>
      <c r="D4" s="710" t="s">
        <v>179</v>
      </c>
      <c r="E4" s="710" t="s">
        <v>178</v>
      </c>
      <c r="F4" s="710" t="s">
        <v>179</v>
      </c>
      <c r="G4" s="710" t="s">
        <v>178</v>
      </c>
      <c r="H4" s="710" t="s">
        <v>179</v>
      </c>
      <c r="I4" s="710" t="s">
        <v>178</v>
      </c>
      <c r="J4" s="710" t="s">
        <v>179</v>
      </c>
    </row>
    <row r="5" spans="1:10" ht="9" customHeight="1">
      <c r="A5" s="717"/>
      <c r="B5" s="717"/>
      <c r="C5" s="711"/>
      <c r="D5" s="711"/>
      <c r="E5" s="711"/>
      <c r="F5" s="711"/>
      <c r="G5" s="711"/>
      <c r="H5" s="711"/>
      <c r="I5" s="711"/>
      <c r="J5" s="711"/>
    </row>
    <row r="6" spans="1:10" ht="9" customHeight="1">
      <c r="A6" s="717"/>
      <c r="B6" s="717"/>
      <c r="C6" s="711"/>
      <c r="D6" s="711"/>
      <c r="E6" s="711"/>
      <c r="F6" s="711"/>
      <c r="G6" s="711"/>
      <c r="H6" s="711"/>
      <c r="I6" s="711"/>
      <c r="J6" s="711"/>
    </row>
    <row r="7" spans="1:10" ht="9" customHeight="1">
      <c r="A7" s="718"/>
      <c r="B7" s="718"/>
      <c r="C7" s="712"/>
      <c r="D7" s="712"/>
      <c r="E7" s="712"/>
      <c r="F7" s="712"/>
      <c r="G7" s="712"/>
      <c r="H7" s="712"/>
      <c r="I7" s="712"/>
      <c r="J7" s="712"/>
    </row>
    <row r="8" spans="1:10" ht="15.75">
      <c r="A8" s="713" t="s">
        <v>3</v>
      </c>
      <c r="B8" s="714"/>
      <c r="C8" s="102" t="s">
        <v>13</v>
      </c>
      <c r="D8" s="102" t="s">
        <v>14</v>
      </c>
      <c r="E8" s="102" t="s">
        <v>19</v>
      </c>
      <c r="F8" s="102" t="s">
        <v>22</v>
      </c>
      <c r="G8" s="102" t="s">
        <v>23</v>
      </c>
      <c r="H8" s="102" t="s">
        <v>24</v>
      </c>
      <c r="I8" s="102" t="s">
        <v>25</v>
      </c>
      <c r="J8" s="102" t="s">
        <v>26</v>
      </c>
    </row>
    <row r="9" spans="1:10" s="461" customFormat="1" ht="15.75">
      <c r="A9" s="715" t="s">
        <v>12</v>
      </c>
      <c r="B9" s="715"/>
      <c r="C9" s="462">
        <f>C10+C11</f>
        <v>6</v>
      </c>
      <c r="D9" s="462">
        <f aca="true" t="shared" si="0" ref="D9:J9">D10+D11</f>
        <v>184960</v>
      </c>
      <c r="E9" s="462">
        <f t="shared" si="0"/>
        <v>6</v>
      </c>
      <c r="F9" s="462">
        <f t="shared" si="0"/>
        <v>184960</v>
      </c>
      <c r="G9" s="462">
        <f t="shared" si="0"/>
        <v>0</v>
      </c>
      <c r="H9" s="462">
        <f t="shared" si="0"/>
        <v>301467</v>
      </c>
      <c r="I9" s="462">
        <f t="shared" si="0"/>
        <v>0</v>
      </c>
      <c r="J9" s="462">
        <f t="shared" si="0"/>
        <v>301467</v>
      </c>
    </row>
    <row r="10" spans="1:10" s="351" customFormat="1" ht="15" customHeight="1">
      <c r="A10" s="425" t="s">
        <v>0</v>
      </c>
      <c r="B10" s="426" t="s">
        <v>324</v>
      </c>
      <c r="C10" s="288"/>
      <c r="D10" s="288"/>
      <c r="E10" s="288"/>
      <c r="F10" s="288"/>
      <c r="G10" s="288"/>
      <c r="H10" s="288"/>
      <c r="I10" s="288"/>
      <c r="J10" s="288"/>
    </row>
    <row r="11" spans="1:10" s="461" customFormat="1" ht="15.75">
      <c r="A11" s="458" t="s">
        <v>1</v>
      </c>
      <c r="B11" s="459" t="s">
        <v>8</v>
      </c>
      <c r="C11" s="460">
        <f>SUM(C12:C23)</f>
        <v>6</v>
      </c>
      <c r="D11" s="460">
        <f aca="true" t="shared" si="1" ref="D11:J11">SUM(D12:D23)</f>
        <v>184960</v>
      </c>
      <c r="E11" s="460">
        <f t="shared" si="1"/>
        <v>6</v>
      </c>
      <c r="F11" s="460">
        <f t="shared" si="1"/>
        <v>184960</v>
      </c>
      <c r="G11" s="460">
        <f t="shared" si="1"/>
        <v>0</v>
      </c>
      <c r="H11" s="460">
        <f t="shared" si="1"/>
        <v>301467</v>
      </c>
      <c r="I11" s="460">
        <f t="shared" si="1"/>
        <v>0</v>
      </c>
      <c r="J11" s="460">
        <f t="shared" si="1"/>
        <v>301467</v>
      </c>
    </row>
    <row r="12" spans="1:10" s="389" customFormat="1" ht="15" customHeight="1">
      <c r="A12" s="286" t="s">
        <v>13</v>
      </c>
      <c r="B12" s="287" t="s">
        <v>381</v>
      </c>
      <c r="C12" s="267"/>
      <c r="D12" s="267"/>
      <c r="E12" s="267"/>
      <c r="F12" s="267"/>
      <c r="G12" s="267"/>
      <c r="H12" s="267"/>
      <c r="I12" s="267"/>
      <c r="J12" s="267"/>
    </row>
    <row r="13" spans="1:10" s="389" customFormat="1" ht="15" customHeight="1">
      <c r="A13" s="286" t="s">
        <v>14</v>
      </c>
      <c r="B13" s="287" t="s">
        <v>382</v>
      </c>
      <c r="C13" s="433"/>
      <c r="D13" s="433">
        <v>8400</v>
      </c>
      <c r="E13" s="433"/>
      <c r="F13" s="433">
        <v>8400</v>
      </c>
      <c r="G13" s="422"/>
      <c r="H13" s="453">
        <v>10650</v>
      </c>
      <c r="I13" s="453"/>
      <c r="J13" s="453">
        <v>10650</v>
      </c>
    </row>
    <row r="14" spans="1:10" s="389" customFormat="1" ht="15" customHeight="1">
      <c r="A14" s="286" t="s">
        <v>19</v>
      </c>
      <c r="B14" s="287" t="s">
        <v>383</v>
      </c>
      <c r="C14" s="454">
        <v>1</v>
      </c>
      <c r="D14" s="454">
        <v>4000</v>
      </c>
      <c r="E14" s="454">
        <v>1</v>
      </c>
      <c r="F14" s="454">
        <v>4000</v>
      </c>
      <c r="G14" s="454"/>
      <c r="H14" s="454">
        <v>7750</v>
      </c>
      <c r="I14" s="454"/>
      <c r="J14" s="454">
        <v>7750</v>
      </c>
    </row>
    <row r="15" spans="1:10" s="389" customFormat="1" ht="15" customHeight="1">
      <c r="A15" s="286" t="s">
        <v>22</v>
      </c>
      <c r="B15" s="287" t="s">
        <v>384</v>
      </c>
      <c r="C15" s="455">
        <v>5</v>
      </c>
      <c r="D15" s="455">
        <v>102449</v>
      </c>
      <c r="E15" s="455">
        <v>5</v>
      </c>
      <c r="F15" s="455">
        <v>102449</v>
      </c>
      <c r="G15" s="455"/>
      <c r="H15" s="455">
        <v>97990</v>
      </c>
      <c r="I15" s="455"/>
      <c r="J15" s="455">
        <v>97990</v>
      </c>
    </row>
    <row r="16" spans="1:10" s="389" customFormat="1" ht="15" customHeight="1">
      <c r="A16" s="286" t="s">
        <v>23</v>
      </c>
      <c r="B16" s="287" t="s">
        <v>385</v>
      </c>
      <c r="C16" s="454"/>
      <c r="D16" s="454">
        <v>0</v>
      </c>
      <c r="E16" s="454"/>
      <c r="F16" s="454"/>
      <c r="G16" s="454"/>
      <c r="H16" s="454">
        <v>36985</v>
      </c>
      <c r="I16" s="454"/>
      <c r="J16" s="454">
        <v>36985</v>
      </c>
    </row>
    <row r="17" spans="1:10" s="389" customFormat="1" ht="15" customHeight="1">
      <c r="A17" s="286" t="s">
        <v>24</v>
      </c>
      <c r="B17" s="287" t="s">
        <v>386</v>
      </c>
      <c r="C17" s="454"/>
      <c r="D17" s="454">
        <v>18020</v>
      </c>
      <c r="E17" s="454"/>
      <c r="F17" s="454">
        <v>18020</v>
      </c>
      <c r="G17" s="454"/>
      <c r="H17" s="454">
        <v>13265</v>
      </c>
      <c r="I17" s="454"/>
      <c r="J17" s="454">
        <v>13265</v>
      </c>
    </row>
    <row r="18" spans="1:10" s="389" customFormat="1" ht="15" customHeight="1">
      <c r="A18" s="286" t="s">
        <v>25</v>
      </c>
      <c r="B18" s="287" t="s">
        <v>387</v>
      </c>
      <c r="C18" s="454"/>
      <c r="D18" s="456">
        <v>7954</v>
      </c>
      <c r="E18" s="456"/>
      <c r="F18" s="456">
        <v>7954</v>
      </c>
      <c r="G18" s="456"/>
      <c r="H18" s="456">
        <v>4750</v>
      </c>
      <c r="I18" s="456"/>
      <c r="J18" s="456">
        <v>4750</v>
      </c>
    </row>
    <row r="19" spans="1:10" s="389" customFormat="1" ht="15" customHeight="1">
      <c r="A19" s="286" t="s">
        <v>26</v>
      </c>
      <c r="B19" s="287" t="s">
        <v>388</v>
      </c>
      <c r="C19" s="457"/>
      <c r="D19" s="457">
        <v>12575</v>
      </c>
      <c r="E19" s="457"/>
      <c r="F19" s="457">
        <v>12575</v>
      </c>
      <c r="G19" s="457"/>
      <c r="H19" s="457">
        <v>3675</v>
      </c>
      <c r="I19" s="457"/>
      <c r="J19" s="457">
        <v>3675</v>
      </c>
    </row>
    <row r="20" spans="1:10" s="389" customFormat="1" ht="15" customHeight="1">
      <c r="A20" s="286" t="s">
        <v>27</v>
      </c>
      <c r="B20" s="287" t="s">
        <v>389</v>
      </c>
      <c r="C20" s="454"/>
      <c r="D20" s="454"/>
      <c r="E20" s="454"/>
      <c r="F20" s="454"/>
      <c r="G20" s="457"/>
      <c r="H20" s="457">
        <v>32088</v>
      </c>
      <c r="I20" s="457"/>
      <c r="J20" s="453">
        <v>32088</v>
      </c>
    </row>
    <row r="21" spans="1:10" s="389" customFormat="1" ht="15" customHeight="1">
      <c r="A21" s="286" t="s">
        <v>29</v>
      </c>
      <c r="B21" s="287" t="s">
        <v>390</v>
      </c>
      <c r="C21" s="267"/>
      <c r="D21" s="267"/>
      <c r="E21" s="267"/>
      <c r="F21" s="267"/>
      <c r="G21" s="267"/>
      <c r="H21" s="453">
        <v>30379</v>
      </c>
      <c r="I21" s="453"/>
      <c r="J21" s="453">
        <v>30379</v>
      </c>
    </row>
    <row r="22" spans="1:10" s="389" customFormat="1" ht="15" customHeight="1">
      <c r="A22" s="286" t="s">
        <v>30</v>
      </c>
      <c r="B22" s="287" t="s">
        <v>391</v>
      </c>
      <c r="C22" s="267"/>
      <c r="D22" s="457">
        <v>27137</v>
      </c>
      <c r="E22" s="457"/>
      <c r="F22" s="457">
        <v>27137</v>
      </c>
      <c r="G22" s="457"/>
      <c r="H22" s="457">
        <v>63935</v>
      </c>
      <c r="I22" s="457"/>
      <c r="J22" s="457">
        <v>63935</v>
      </c>
    </row>
    <row r="23" spans="1:10" s="389" customFormat="1" ht="15" customHeight="1">
      <c r="A23" s="286" t="s">
        <v>104</v>
      </c>
      <c r="B23" s="287" t="s">
        <v>392</v>
      </c>
      <c r="C23" s="272">
        <v>0</v>
      </c>
      <c r="D23" s="453">
        <v>4425</v>
      </c>
      <c r="E23" s="453"/>
      <c r="F23" s="453">
        <v>4425</v>
      </c>
      <c r="G23" s="272"/>
      <c r="H23" s="272">
        <v>0</v>
      </c>
      <c r="I23" s="272"/>
      <c r="J23" s="272"/>
    </row>
    <row r="24" spans="1:10" s="389" customFormat="1" ht="15" customHeight="1">
      <c r="A24" s="508"/>
      <c r="B24" s="509"/>
      <c r="C24" s="396"/>
      <c r="D24" s="510"/>
      <c r="E24" s="510"/>
      <c r="F24" s="510"/>
      <c r="G24" s="396"/>
      <c r="H24" s="396"/>
      <c r="I24" s="396"/>
      <c r="J24" s="396"/>
    </row>
    <row r="25" spans="1:15" s="389" customFormat="1" ht="15" customHeight="1">
      <c r="A25" s="508"/>
      <c r="B25" s="509"/>
      <c r="C25" s="396"/>
      <c r="D25" s="510"/>
      <c r="E25" s="510"/>
      <c r="F25" s="510"/>
      <c r="G25" s="396"/>
      <c r="H25" s="668" t="str">
        <f>TT!C7</f>
        <v>Sơn La, ngày 01 tháng 9 năm 2021</v>
      </c>
      <c r="I25" s="668"/>
      <c r="J25" s="668"/>
      <c r="K25" s="511"/>
      <c r="L25" s="511"/>
      <c r="M25" s="511"/>
      <c r="N25" s="511"/>
      <c r="O25" s="511"/>
    </row>
    <row r="26" spans="1:10" ht="16.5">
      <c r="A26" s="6"/>
      <c r="B26" s="708" t="s">
        <v>282</v>
      </c>
      <c r="C26" s="708"/>
      <c r="D26" s="230"/>
      <c r="E26" s="230"/>
      <c r="F26" s="230"/>
      <c r="G26" s="708" t="str">
        <f>TT!C5</f>
        <v>PHÓ CỤC TRƯỞNG</v>
      </c>
      <c r="H26" s="708"/>
      <c r="I26" s="708"/>
      <c r="J26" s="708"/>
    </row>
    <row r="27" spans="2:10" ht="16.5">
      <c r="B27" s="231"/>
      <c r="C27" s="231"/>
      <c r="D27" s="232"/>
      <c r="E27" s="232"/>
      <c r="F27" s="232"/>
      <c r="G27" s="231"/>
      <c r="H27" s="231"/>
      <c r="I27" s="231"/>
      <c r="J27" s="231"/>
    </row>
    <row r="28" spans="2:10" ht="16.5">
      <c r="B28" s="231"/>
      <c r="C28" s="231"/>
      <c r="D28" s="232"/>
      <c r="E28" s="232"/>
      <c r="F28" s="232"/>
      <c r="G28" s="231"/>
      <c r="H28" s="231"/>
      <c r="I28" s="231"/>
      <c r="J28" s="231"/>
    </row>
    <row r="29" spans="2:10" ht="16.5">
      <c r="B29" s="231"/>
      <c r="C29" s="231"/>
      <c r="D29" s="232"/>
      <c r="E29" s="232"/>
      <c r="F29" s="232"/>
      <c r="G29" s="231"/>
      <c r="H29" s="231"/>
      <c r="I29" s="231"/>
      <c r="J29" s="231"/>
    </row>
    <row r="30" spans="2:10" ht="16.5">
      <c r="B30" s="709" t="str">
        <f>TT!C6</f>
        <v>Nguyễn Thị Ngọc</v>
      </c>
      <c r="C30" s="709"/>
      <c r="D30" s="232"/>
      <c r="E30" s="232"/>
      <c r="F30" s="232"/>
      <c r="G30" s="709" t="str">
        <f>TT!C3</f>
        <v>Lò Anh Vĩnh</v>
      </c>
      <c r="H30" s="709"/>
      <c r="I30" s="709"/>
      <c r="J30" s="709"/>
    </row>
  </sheetData>
  <sheetProtection formatCells="0" formatColumns="0" formatRows="0" insertRows="0" deleteRows="0"/>
  <mergeCells count="25">
    <mergeCell ref="H25:J25"/>
    <mergeCell ref="C4:C7"/>
    <mergeCell ref="D4:D7"/>
    <mergeCell ref="E4:E7"/>
    <mergeCell ref="F4:F7"/>
    <mergeCell ref="A3:A7"/>
    <mergeCell ref="B3:B7"/>
    <mergeCell ref="B26:C26"/>
    <mergeCell ref="B30:C30"/>
    <mergeCell ref="G26:J26"/>
    <mergeCell ref="G30:J30"/>
    <mergeCell ref="I4:I7"/>
    <mergeCell ref="J4:J7"/>
    <mergeCell ref="A8:B8"/>
    <mergeCell ref="A9:B9"/>
    <mergeCell ref="G4:G7"/>
    <mergeCell ref="H4:H7"/>
    <mergeCell ref="I1:J1"/>
    <mergeCell ref="I2:J2"/>
    <mergeCell ref="C3:D3"/>
    <mergeCell ref="E3:F3"/>
    <mergeCell ref="A1:B1"/>
    <mergeCell ref="C1:H1"/>
    <mergeCell ref="G3:H3"/>
    <mergeCell ref="I3:J3"/>
  </mergeCells>
  <printOptions/>
  <pageMargins left="0.38" right="0.31496062992125984" top="0.39" bottom="0.42" header="0.31496062992125984" footer="0.31496062992125984"/>
  <pageSetup horizontalDpi="600" verticalDpi="600" orientation="landscape" paperSize="9" scale="95" r:id="rId2"/>
  <drawing r:id="rId1"/>
</worksheet>
</file>

<file path=xl/worksheets/sheet14.xml><?xml version="1.0" encoding="utf-8"?>
<worksheet xmlns="http://schemas.openxmlformats.org/spreadsheetml/2006/main" xmlns:r="http://schemas.openxmlformats.org/officeDocument/2006/relationships">
  <sheetPr>
    <tabColor rgb="FF0070C0"/>
  </sheetPr>
  <dimension ref="A1:AQ30"/>
  <sheetViews>
    <sheetView view="pageBreakPreview" zoomScaleSheetLayoutView="100" zoomScalePageLayoutView="0" workbookViewId="0" topLeftCell="A13">
      <selection activeCell="H21" sqref="H21"/>
    </sheetView>
  </sheetViews>
  <sheetFormatPr defaultColWidth="9.00390625" defaultRowHeight="15.75"/>
  <cols>
    <col min="1" max="1" width="4.375" style="3" customWidth="1"/>
    <col min="2" max="2" width="28.875" style="3" customWidth="1"/>
    <col min="3" max="5" width="11.75390625" style="3" customWidth="1"/>
    <col min="6" max="6" width="9.75390625" style="3" customWidth="1"/>
    <col min="7" max="7" width="11.75390625" style="3" customWidth="1"/>
    <col min="8" max="8" width="9.875" style="3" customWidth="1"/>
    <col min="9" max="9" width="20.00390625" style="3" customWidth="1"/>
    <col min="10" max="10" width="18.00390625" style="3" customWidth="1"/>
    <col min="11" max="22" width="0" style="3" hidden="1" customWidth="1"/>
    <col min="23" max="16384" width="9.00390625" style="3" customWidth="1"/>
  </cols>
  <sheetData>
    <row r="1" spans="1:43" s="381" customFormat="1" ht="57.75" customHeight="1">
      <c r="A1" s="665" t="s">
        <v>318</v>
      </c>
      <c r="B1" s="665"/>
      <c r="C1" s="666" t="str">
        <f>"KẾT QUẢ CƯỠNG CHẾ THI HÀNH ÁN DÂN SỰ
"&amp;TT!C8&amp;""</f>
        <v>KẾT QUẢ CƯỠNG CHẾ THI HÀNH ÁN DÂN SỰ
11 tháng/năm 2021</v>
      </c>
      <c r="D1" s="666"/>
      <c r="E1" s="666"/>
      <c r="F1" s="666"/>
      <c r="G1" s="666"/>
      <c r="H1" s="666"/>
      <c r="I1" s="667" t="str">
        <f>'[3]Thông tin'!C2</f>
        <v>Đơn vị  báo cáo: CỤC THADS TỈNH SƠN LA
Đơn vị nhận báo cáo: TỔNG CỤC THADS</v>
      </c>
      <c r="J1" s="667"/>
      <c r="K1" s="447"/>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row>
    <row r="2" spans="1:10" ht="15.75">
      <c r="A2" s="25"/>
      <c r="B2" s="27"/>
      <c r="C2" s="100"/>
      <c r="D2" s="236"/>
      <c r="E2" s="237"/>
      <c r="F2" s="237"/>
      <c r="G2" s="4"/>
      <c r="H2" s="101"/>
      <c r="I2" s="725" t="s">
        <v>120</v>
      </c>
      <c r="J2" s="725"/>
    </row>
    <row r="3" spans="1:10" s="2" customFormat="1" ht="15">
      <c r="A3" s="710" t="s">
        <v>136</v>
      </c>
      <c r="B3" s="710" t="s">
        <v>157</v>
      </c>
      <c r="C3" s="710" t="s">
        <v>180</v>
      </c>
      <c r="D3" s="707" t="s">
        <v>4</v>
      </c>
      <c r="E3" s="707"/>
      <c r="F3" s="707" t="s">
        <v>181</v>
      </c>
      <c r="G3" s="707" t="s">
        <v>4</v>
      </c>
      <c r="H3" s="707"/>
      <c r="I3" s="707"/>
      <c r="J3" s="707"/>
    </row>
    <row r="4" spans="1:10" s="2" customFormat="1" ht="15">
      <c r="A4" s="711"/>
      <c r="B4" s="711"/>
      <c r="C4" s="711"/>
      <c r="D4" s="707" t="s">
        <v>182</v>
      </c>
      <c r="E4" s="707" t="s">
        <v>183</v>
      </c>
      <c r="F4" s="707"/>
      <c r="G4" s="707" t="s">
        <v>184</v>
      </c>
      <c r="H4" s="707" t="s">
        <v>185</v>
      </c>
      <c r="I4" s="707" t="s">
        <v>186</v>
      </c>
      <c r="J4" s="707" t="s">
        <v>187</v>
      </c>
    </row>
    <row r="5" spans="1:10" s="2" customFormat="1" ht="15">
      <c r="A5" s="711"/>
      <c r="B5" s="711"/>
      <c r="C5" s="711"/>
      <c r="D5" s="707"/>
      <c r="E5" s="707"/>
      <c r="F5" s="707"/>
      <c r="G5" s="707"/>
      <c r="H5" s="707"/>
      <c r="I5" s="707"/>
      <c r="J5" s="707"/>
    </row>
    <row r="6" spans="1:10" s="2" customFormat="1" ht="15">
      <c r="A6" s="711"/>
      <c r="B6" s="711"/>
      <c r="C6" s="711"/>
      <c r="D6" s="707"/>
      <c r="E6" s="707"/>
      <c r="F6" s="707"/>
      <c r="G6" s="707"/>
      <c r="H6" s="707"/>
      <c r="I6" s="707"/>
      <c r="J6" s="707"/>
    </row>
    <row r="7" spans="1:10" s="103" customFormat="1" ht="15">
      <c r="A7" s="712"/>
      <c r="B7" s="712"/>
      <c r="C7" s="711"/>
      <c r="D7" s="707"/>
      <c r="E7" s="707"/>
      <c r="F7" s="707"/>
      <c r="G7" s="707"/>
      <c r="H7" s="707"/>
      <c r="I7" s="707"/>
      <c r="J7" s="707"/>
    </row>
    <row r="8" spans="1:10" ht="15.75">
      <c r="A8" s="719" t="s">
        <v>3</v>
      </c>
      <c r="B8" s="720"/>
      <c r="C8" s="104">
        <v>1</v>
      </c>
      <c r="D8" s="104" t="s">
        <v>14</v>
      </c>
      <c r="E8" s="104" t="s">
        <v>19</v>
      </c>
      <c r="F8" s="104" t="s">
        <v>22</v>
      </c>
      <c r="G8" s="104" t="s">
        <v>23</v>
      </c>
      <c r="H8" s="104" t="s">
        <v>24</v>
      </c>
      <c r="I8" s="104" t="s">
        <v>25</v>
      </c>
      <c r="J8" s="104" t="s">
        <v>26</v>
      </c>
    </row>
    <row r="9" spans="1:11" s="233" customFormat="1" ht="15.75">
      <c r="A9" s="721" t="s">
        <v>10</v>
      </c>
      <c r="B9" s="722"/>
      <c r="C9" s="289">
        <f>C10+C11</f>
        <v>91</v>
      </c>
      <c r="D9" s="289">
        <f aca="true" t="shared" si="0" ref="D9:J9">D10+D11</f>
        <v>85</v>
      </c>
      <c r="E9" s="289">
        <f t="shared" si="0"/>
        <v>6</v>
      </c>
      <c r="F9" s="289">
        <f>F10+F11</f>
        <v>91</v>
      </c>
      <c r="G9" s="289">
        <f>G10+G11</f>
        <v>2</v>
      </c>
      <c r="H9" s="289">
        <f>H10+H11</f>
        <v>86</v>
      </c>
      <c r="I9" s="289">
        <f t="shared" si="0"/>
        <v>0</v>
      </c>
      <c r="J9" s="289">
        <f t="shared" si="0"/>
        <v>3</v>
      </c>
      <c r="K9" s="250"/>
    </row>
    <row r="10" spans="1:42" s="389" customFormat="1" ht="12.75">
      <c r="A10" s="292" t="s">
        <v>0</v>
      </c>
      <c r="B10" s="309" t="s">
        <v>324</v>
      </c>
      <c r="C10" s="272">
        <f>D10+E10</f>
        <v>4</v>
      </c>
      <c r="D10" s="272">
        <v>4</v>
      </c>
      <c r="E10" s="272"/>
      <c r="F10" s="272">
        <f>G10+H10+I10+J10</f>
        <v>4</v>
      </c>
      <c r="G10" s="272"/>
      <c r="H10" s="272">
        <v>4</v>
      </c>
      <c r="I10" s="272"/>
      <c r="J10" s="272"/>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row>
    <row r="11" spans="1:10" s="233" customFormat="1" ht="15.75">
      <c r="A11" s="464" t="s">
        <v>1</v>
      </c>
      <c r="B11" s="464" t="s">
        <v>8</v>
      </c>
      <c r="C11" s="465">
        <f>SUM(C12:C23)</f>
        <v>87</v>
      </c>
      <c r="D11" s="465">
        <f aca="true" t="shared" si="1" ref="D11:J11">SUM(D12:D23)</f>
        <v>81</v>
      </c>
      <c r="E11" s="465">
        <f t="shared" si="1"/>
        <v>6</v>
      </c>
      <c r="F11" s="465">
        <f t="shared" si="1"/>
        <v>87</v>
      </c>
      <c r="G11" s="465">
        <f t="shared" si="1"/>
        <v>2</v>
      </c>
      <c r="H11" s="465">
        <f t="shared" si="1"/>
        <v>82</v>
      </c>
      <c r="I11" s="465">
        <f t="shared" si="1"/>
        <v>0</v>
      </c>
      <c r="J11" s="465">
        <f t="shared" si="1"/>
        <v>3</v>
      </c>
    </row>
    <row r="12" spans="1:42" s="389" customFormat="1" ht="12.75">
      <c r="A12" s="292" t="s">
        <v>13</v>
      </c>
      <c r="B12" s="309" t="s">
        <v>381</v>
      </c>
      <c r="C12" s="463">
        <f>D12+E12</f>
        <v>20</v>
      </c>
      <c r="D12" s="463">
        <v>17</v>
      </c>
      <c r="E12" s="463">
        <v>3</v>
      </c>
      <c r="F12" s="463">
        <f>G12+H12+I12+J12</f>
        <v>20</v>
      </c>
      <c r="G12" s="463">
        <v>0</v>
      </c>
      <c r="H12" s="463">
        <v>18</v>
      </c>
      <c r="I12" s="463">
        <v>0</v>
      </c>
      <c r="J12" s="463">
        <v>2</v>
      </c>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row>
    <row r="13" spans="1:42" s="389" customFormat="1" ht="12.75">
      <c r="A13" s="292" t="s">
        <v>14</v>
      </c>
      <c r="B13" s="309" t="s">
        <v>382</v>
      </c>
      <c r="C13" s="272">
        <f>D13+E13</f>
        <v>12</v>
      </c>
      <c r="D13" s="272">
        <v>12</v>
      </c>
      <c r="E13" s="272">
        <v>0</v>
      </c>
      <c r="F13" s="272">
        <f>G13+H13+I13+J13</f>
        <v>12</v>
      </c>
      <c r="G13" s="272">
        <v>0</v>
      </c>
      <c r="H13" s="272">
        <v>12</v>
      </c>
      <c r="I13" s="272"/>
      <c r="J13" s="272"/>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row>
    <row r="14" spans="1:42" s="389" customFormat="1" ht="12.75">
      <c r="A14" s="292" t="s">
        <v>19</v>
      </c>
      <c r="B14" s="309" t="s">
        <v>383</v>
      </c>
      <c r="C14" s="272">
        <f>D14+E14</f>
        <v>12</v>
      </c>
      <c r="D14" s="272">
        <v>11</v>
      </c>
      <c r="E14" s="272">
        <v>1</v>
      </c>
      <c r="F14" s="272">
        <f>G14+H14</f>
        <v>12</v>
      </c>
      <c r="G14" s="272">
        <v>1</v>
      </c>
      <c r="H14" s="272">
        <v>11</v>
      </c>
      <c r="I14" s="272"/>
      <c r="J14" s="272"/>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row>
    <row r="15" spans="1:42" s="389" customFormat="1" ht="12.75">
      <c r="A15" s="292" t="s">
        <v>22</v>
      </c>
      <c r="B15" s="309" t="s">
        <v>384</v>
      </c>
      <c r="C15" s="272">
        <v>24</v>
      </c>
      <c r="D15" s="272">
        <v>23</v>
      </c>
      <c r="E15" s="272">
        <v>1</v>
      </c>
      <c r="F15" s="272">
        <v>24</v>
      </c>
      <c r="G15" s="272">
        <v>0</v>
      </c>
      <c r="H15" s="272">
        <v>24</v>
      </c>
      <c r="I15" s="272"/>
      <c r="J15" s="272"/>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row>
    <row r="16" spans="1:42" s="389" customFormat="1" ht="12.75">
      <c r="A16" s="292" t="s">
        <v>23</v>
      </c>
      <c r="B16" s="309" t="s">
        <v>385</v>
      </c>
      <c r="C16" s="272">
        <f>D16+E16</f>
        <v>2</v>
      </c>
      <c r="D16" s="272">
        <v>2</v>
      </c>
      <c r="E16" s="272"/>
      <c r="F16" s="272">
        <v>2</v>
      </c>
      <c r="G16" s="272"/>
      <c r="H16" s="272">
        <v>1</v>
      </c>
      <c r="I16" s="272"/>
      <c r="J16" s="272">
        <v>1</v>
      </c>
      <c r="K16" s="389" t="s">
        <v>451</v>
      </c>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row>
    <row r="17" spans="1:42" s="389" customFormat="1" ht="12.75">
      <c r="A17" s="292" t="s">
        <v>24</v>
      </c>
      <c r="B17" s="309" t="s">
        <v>386</v>
      </c>
      <c r="C17" s="272">
        <v>11</v>
      </c>
      <c r="D17" s="272">
        <v>11</v>
      </c>
      <c r="E17" s="272"/>
      <c r="F17" s="272">
        <v>11</v>
      </c>
      <c r="G17" s="272"/>
      <c r="H17" s="272">
        <v>11</v>
      </c>
      <c r="I17" s="272"/>
      <c r="J17" s="272"/>
      <c r="K17" s="389" t="s">
        <v>452</v>
      </c>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row>
    <row r="18" spans="1:42" s="389" customFormat="1" ht="15.75">
      <c r="A18" s="292" t="s">
        <v>25</v>
      </c>
      <c r="B18" s="309" t="s">
        <v>387</v>
      </c>
      <c r="C18" s="272">
        <f aca="true" t="shared" si="2" ref="C18:C23">D18+E18</f>
        <v>1</v>
      </c>
      <c r="D18" s="272">
        <v>1</v>
      </c>
      <c r="E18" s="310"/>
      <c r="F18" s="272">
        <f aca="true" t="shared" si="3" ref="F18:F23">G18+H18+I18+J18</f>
        <v>1</v>
      </c>
      <c r="G18" s="310"/>
      <c r="H18" s="272">
        <v>1</v>
      </c>
      <c r="I18" s="310"/>
      <c r="J18" s="533"/>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row>
    <row r="19" spans="1:42" s="389" customFormat="1" ht="12.75">
      <c r="A19" s="292" t="s">
        <v>26</v>
      </c>
      <c r="B19" s="309" t="s">
        <v>388</v>
      </c>
      <c r="C19" s="272">
        <f t="shared" si="2"/>
        <v>0</v>
      </c>
      <c r="D19" s="272"/>
      <c r="E19" s="272"/>
      <c r="F19" s="272">
        <f t="shared" si="3"/>
        <v>0</v>
      </c>
      <c r="G19" s="272"/>
      <c r="H19" s="272"/>
      <c r="I19" s="272"/>
      <c r="J19" s="272"/>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row>
    <row r="20" spans="1:42" s="389" customFormat="1" ht="12.75">
      <c r="A20" s="292" t="s">
        <v>27</v>
      </c>
      <c r="B20" s="309" t="s">
        <v>389</v>
      </c>
      <c r="C20" s="272">
        <f t="shared" si="2"/>
        <v>0</v>
      </c>
      <c r="D20" s="272"/>
      <c r="E20" s="272"/>
      <c r="F20" s="272">
        <f t="shared" si="3"/>
        <v>0</v>
      </c>
      <c r="G20" s="272"/>
      <c r="H20" s="272"/>
      <c r="I20" s="272"/>
      <c r="J20" s="272"/>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row>
    <row r="21" spans="1:42" s="389" customFormat="1" ht="12.75">
      <c r="A21" s="292" t="s">
        <v>29</v>
      </c>
      <c r="B21" s="309" t="s">
        <v>390</v>
      </c>
      <c r="C21" s="272">
        <v>1</v>
      </c>
      <c r="D21" s="272">
        <v>1</v>
      </c>
      <c r="E21" s="272"/>
      <c r="F21" s="272">
        <f>G21+H21+I21+J21</f>
        <v>1</v>
      </c>
      <c r="G21" s="272"/>
      <c r="H21" s="272">
        <v>1</v>
      </c>
      <c r="I21" s="272"/>
      <c r="J21" s="272"/>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row>
    <row r="22" spans="1:42" s="389" customFormat="1" ht="12.75">
      <c r="A22" s="292" t="s">
        <v>30</v>
      </c>
      <c r="B22" s="309" t="s">
        <v>391</v>
      </c>
      <c r="C22" s="272">
        <f>D22+E22</f>
        <v>4</v>
      </c>
      <c r="D22" s="272">
        <v>3</v>
      </c>
      <c r="E22" s="272">
        <v>1</v>
      </c>
      <c r="F22" s="272">
        <f>G22+H22+I22+J22</f>
        <v>4</v>
      </c>
      <c r="G22" s="272">
        <v>1</v>
      </c>
      <c r="H22" s="272">
        <v>3</v>
      </c>
      <c r="I22" s="272"/>
      <c r="J22" s="272"/>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row>
    <row r="23" spans="1:42" s="389" customFormat="1" ht="12.75">
      <c r="A23" s="292" t="s">
        <v>104</v>
      </c>
      <c r="B23" s="309" t="s">
        <v>392</v>
      </c>
      <c r="C23" s="272">
        <f t="shared" si="2"/>
        <v>0</v>
      </c>
      <c r="D23" s="272"/>
      <c r="E23" s="272"/>
      <c r="F23" s="272">
        <f t="shared" si="3"/>
        <v>0</v>
      </c>
      <c r="G23" s="272"/>
      <c r="H23" s="272"/>
      <c r="I23" s="272"/>
      <c r="J23" s="272"/>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row>
    <row r="24" spans="1:42" s="389" customFormat="1" ht="12.75">
      <c r="A24" s="512"/>
      <c r="B24" s="513"/>
      <c r="C24" s="514"/>
      <c r="D24" s="514"/>
      <c r="E24" s="396"/>
      <c r="F24" s="514"/>
      <c r="G24" s="514"/>
      <c r="H24" s="514"/>
      <c r="I24" s="514"/>
      <c r="J24" s="514"/>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row>
    <row r="25" spans="1:10" ht="16.5">
      <c r="A25" s="6"/>
      <c r="B25" s="723"/>
      <c r="C25" s="723"/>
      <c r="D25" s="723"/>
      <c r="E25" s="532"/>
      <c r="F25" s="120"/>
      <c r="G25" s="724" t="str">
        <f>TT!C4</f>
        <v>Sơn La, ngày 01 tháng 9 năm 2021</v>
      </c>
      <c r="H25" s="724"/>
      <c r="I25" s="724"/>
      <c r="J25" s="724"/>
    </row>
    <row r="26" spans="1:10" ht="16.5">
      <c r="A26" s="6"/>
      <c r="B26" s="708" t="s">
        <v>282</v>
      </c>
      <c r="C26" s="708"/>
      <c r="D26" s="708"/>
      <c r="E26" s="230"/>
      <c r="F26" s="230"/>
      <c r="G26" s="708" t="str">
        <f>TT!C5</f>
        <v>PHÓ CỤC TRƯỞNG</v>
      </c>
      <c r="H26" s="708"/>
      <c r="I26" s="708"/>
      <c r="J26" s="708"/>
    </row>
    <row r="27" spans="2:10" ht="16.5">
      <c r="B27" s="231"/>
      <c r="C27" s="231"/>
      <c r="D27" s="232"/>
      <c r="E27" s="232"/>
      <c r="F27" s="232"/>
      <c r="G27" s="231"/>
      <c r="H27" s="231"/>
      <c r="I27" s="231"/>
      <c r="J27" s="231"/>
    </row>
    <row r="28" spans="2:10" ht="16.5">
      <c r="B28" s="231"/>
      <c r="C28" s="231"/>
      <c r="D28" s="232"/>
      <c r="E28" s="232"/>
      <c r="F28" s="232"/>
      <c r="G28" s="231"/>
      <c r="H28" s="231"/>
      <c r="I28" s="231"/>
      <c r="J28" s="231"/>
    </row>
    <row r="29" spans="2:10" ht="16.5">
      <c r="B29" s="231"/>
      <c r="C29" s="231"/>
      <c r="D29" s="232"/>
      <c r="E29" s="232"/>
      <c r="F29" s="232"/>
      <c r="G29" s="231"/>
      <c r="H29" s="231"/>
      <c r="I29" s="231"/>
      <c r="J29" s="231"/>
    </row>
    <row r="30" spans="2:10" ht="16.5">
      <c r="B30" s="709" t="str">
        <f>TT!C6</f>
        <v>Nguyễn Thị Ngọc</v>
      </c>
      <c r="C30" s="709"/>
      <c r="D30" s="709"/>
      <c r="E30" s="232"/>
      <c r="F30" s="232"/>
      <c r="G30" s="709" t="str">
        <f>TT!C3</f>
        <v>Lò Anh Vĩnh</v>
      </c>
      <c r="H30" s="709"/>
      <c r="I30" s="709"/>
      <c r="J30" s="709"/>
    </row>
  </sheetData>
  <sheetProtection formatCells="0" formatColumns="0" formatRows="0" insertRows="0" deleteRows="0"/>
  <mergeCells count="24">
    <mergeCell ref="A8:B8"/>
    <mergeCell ref="A9:B9"/>
    <mergeCell ref="B25:D25"/>
    <mergeCell ref="G25:J25"/>
    <mergeCell ref="I2:J2"/>
    <mergeCell ref="A3:A7"/>
    <mergeCell ref="B3:B7"/>
    <mergeCell ref="G4:G7"/>
    <mergeCell ref="H4:H7"/>
    <mergeCell ref="I4:I7"/>
    <mergeCell ref="J4:J7"/>
    <mergeCell ref="A1:B1"/>
    <mergeCell ref="C1:H1"/>
    <mergeCell ref="I1:J1"/>
    <mergeCell ref="C3:C7"/>
    <mergeCell ref="D3:E3"/>
    <mergeCell ref="F3:F7"/>
    <mergeCell ref="G3:J3"/>
    <mergeCell ref="G26:J26"/>
    <mergeCell ref="G30:J30"/>
    <mergeCell ref="B26:D26"/>
    <mergeCell ref="B30:D30"/>
    <mergeCell ref="D4:D7"/>
    <mergeCell ref="E4:E7"/>
  </mergeCells>
  <printOptions/>
  <pageMargins left="0.38" right="0.28" top="0.42" bottom="0.4" header="0.31496062992125984" footer="0.31496062992125984"/>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rgb="FF0070C0"/>
  </sheetPr>
  <dimension ref="A1:BA57"/>
  <sheetViews>
    <sheetView view="pageBreakPreview" zoomScaleSheetLayoutView="100" zoomScalePageLayoutView="0" workbookViewId="0" topLeftCell="A22">
      <selection activeCell="K22" sqref="K22"/>
    </sheetView>
  </sheetViews>
  <sheetFormatPr defaultColWidth="9.00390625" defaultRowHeight="15.75"/>
  <cols>
    <col min="1" max="1" width="5.00390625" style="3" customWidth="1"/>
    <col min="2" max="2" width="20.25390625" style="3" customWidth="1"/>
    <col min="3" max="3" width="5.625" style="3" customWidth="1"/>
    <col min="4" max="7" width="5.375" style="3" customWidth="1"/>
    <col min="8" max="8" width="6.125" style="3" customWidth="1"/>
    <col min="9" max="10" width="5.75390625" style="3" customWidth="1"/>
    <col min="11" max="11" width="6.375" style="3" customWidth="1"/>
    <col min="12" max="12" width="6.875" style="3" customWidth="1"/>
    <col min="13" max="13" width="6.25390625" style="3" customWidth="1"/>
    <col min="14" max="14" width="6.625" style="3" customWidth="1"/>
    <col min="15" max="15" width="5.125" style="3" customWidth="1"/>
    <col min="16" max="16" width="4.25390625" style="3" customWidth="1"/>
    <col min="17" max="17" width="6.625" style="3" customWidth="1"/>
    <col min="18" max="22" width="5.875" style="3" customWidth="1"/>
    <col min="23" max="23" width="7.125" style="3" customWidth="1"/>
    <col min="24" max="24" width="5.625" style="388" hidden="1" customWidth="1"/>
    <col min="25" max="26" width="5.25390625" style="388" hidden="1" customWidth="1"/>
    <col min="27" max="29" width="5.25390625" style="389" hidden="1" customWidth="1"/>
    <col min="30" max="30" width="0" style="3" hidden="1" customWidth="1"/>
    <col min="31" max="16384" width="9.00390625" style="3" customWidth="1"/>
  </cols>
  <sheetData>
    <row r="1" spans="1:53" s="381" customFormat="1" ht="51.75" customHeight="1">
      <c r="A1" s="740" t="s">
        <v>319</v>
      </c>
      <c r="B1" s="740"/>
      <c r="C1" s="740"/>
      <c r="D1" s="740"/>
      <c r="E1" s="740"/>
      <c r="F1" s="666" t="str">
        <f>"KẾT QUẢ GIẢI QUYẾT KHIẾU NẠI, TỐ CÁO 
VỀ THI HÀNH ÁN DÂN SỰ
"&amp;TT!C8&amp;""</f>
        <v>KẾT QUẢ GIẢI QUYẾT KHIẾU NẠI, TỐ CÁO 
VỀ THI HÀNH ÁN DÂN SỰ
11 tháng/năm 2021</v>
      </c>
      <c r="G1" s="666"/>
      <c r="H1" s="666"/>
      <c r="I1" s="666"/>
      <c r="J1" s="666"/>
      <c r="K1" s="666"/>
      <c r="L1" s="666"/>
      <c r="M1" s="666"/>
      <c r="N1" s="666"/>
      <c r="O1" s="666"/>
      <c r="P1" s="666"/>
      <c r="Q1" s="666"/>
      <c r="R1" s="667" t="str">
        <f>'[3]Thông tin'!C2</f>
        <v>Đơn vị  báo cáo: CỤC THADS TỈNH SƠN LA
Đơn vị nhận báo cáo: TỔNG CỤC THADS</v>
      </c>
      <c r="S1" s="667"/>
      <c r="T1" s="667"/>
      <c r="U1" s="667"/>
      <c r="V1" s="667"/>
      <c r="W1" s="667"/>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row>
    <row r="2" spans="1:29" ht="16.5">
      <c r="A2" s="105"/>
      <c r="B2" s="105"/>
      <c r="C2" s="105"/>
      <c r="D2" s="105"/>
      <c r="E2" s="106"/>
      <c r="F2" s="106"/>
      <c r="G2" s="107"/>
      <c r="H2" s="107"/>
      <c r="I2" s="107"/>
      <c r="J2" s="107"/>
      <c r="K2" s="107"/>
      <c r="L2" s="108"/>
      <c r="M2" s="108"/>
      <c r="N2" s="109"/>
      <c r="O2" s="107"/>
      <c r="P2" s="107"/>
      <c r="Q2" s="106"/>
      <c r="R2" s="741" t="s">
        <v>188</v>
      </c>
      <c r="S2" s="741"/>
      <c r="T2" s="741"/>
      <c r="U2" s="741"/>
      <c r="V2" s="741"/>
      <c r="W2" s="741"/>
      <c r="X2" s="356"/>
      <c r="Y2" s="356"/>
      <c r="Z2" s="356"/>
      <c r="AA2" s="381"/>
      <c r="AB2" s="381"/>
      <c r="AC2" s="381"/>
    </row>
    <row r="3" spans="1:29" s="6" customFormat="1" ht="15.75">
      <c r="A3" s="727" t="s">
        <v>136</v>
      </c>
      <c r="B3" s="737" t="s">
        <v>21</v>
      </c>
      <c r="C3" s="727" t="s">
        <v>189</v>
      </c>
      <c r="D3" s="727" t="s">
        <v>190</v>
      </c>
      <c r="E3" s="731" t="s">
        <v>299</v>
      </c>
      <c r="F3" s="732"/>
      <c r="G3" s="732"/>
      <c r="H3" s="732"/>
      <c r="I3" s="732"/>
      <c r="J3" s="732"/>
      <c r="K3" s="732"/>
      <c r="L3" s="732"/>
      <c r="M3" s="732"/>
      <c r="N3" s="732"/>
      <c r="O3" s="732"/>
      <c r="P3" s="732"/>
      <c r="Q3" s="733"/>
      <c r="R3" s="726" t="s">
        <v>191</v>
      </c>
      <c r="S3" s="726"/>
      <c r="T3" s="726"/>
      <c r="U3" s="726"/>
      <c r="V3" s="726"/>
      <c r="W3" s="726"/>
      <c r="X3" s="356"/>
      <c r="Y3" s="356"/>
      <c r="Z3" s="356"/>
      <c r="AA3" s="381"/>
      <c r="AB3" s="381"/>
      <c r="AC3" s="381"/>
    </row>
    <row r="4" spans="1:29" s="6" customFormat="1" ht="15.75">
      <c r="A4" s="730"/>
      <c r="B4" s="745"/>
      <c r="C4" s="730"/>
      <c r="D4" s="730"/>
      <c r="E4" s="726" t="s">
        <v>192</v>
      </c>
      <c r="F4" s="726"/>
      <c r="G4" s="726"/>
      <c r="H4" s="731" t="s">
        <v>193</v>
      </c>
      <c r="I4" s="732"/>
      <c r="J4" s="732"/>
      <c r="K4" s="732"/>
      <c r="L4" s="732"/>
      <c r="M4" s="732"/>
      <c r="N4" s="732"/>
      <c r="O4" s="732"/>
      <c r="P4" s="732"/>
      <c r="Q4" s="733"/>
      <c r="R4" s="726" t="s">
        <v>10</v>
      </c>
      <c r="S4" s="726" t="s">
        <v>4</v>
      </c>
      <c r="T4" s="726"/>
      <c r="U4" s="726"/>
      <c r="V4" s="726"/>
      <c r="W4" s="726"/>
      <c r="X4" s="382"/>
      <c r="Y4" s="382"/>
      <c r="Z4" s="382"/>
      <c r="AA4" s="383"/>
      <c r="AB4" s="383"/>
      <c r="AC4" s="383"/>
    </row>
    <row r="5" spans="1:29" s="6" customFormat="1" ht="15.75">
      <c r="A5" s="730"/>
      <c r="B5" s="745"/>
      <c r="C5" s="730"/>
      <c r="D5" s="730"/>
      <c r="E5" s="726"/>
      <c r="F5" s="726"/>
      <c r="G5" s="726"/>
      <c r="H5" s="728" t="s">
        <v>285</v>
      </c>
      <c r="I5" s="735" t="s">
        <v>4</v>
      </c>
      <c r="J5" s="736"/>
      <c r="K5" s="736"/>
      <c r="L5" s="736"/>
      <c r="M5" s="736"/>
      <c r="N5" s="736"/>
      <c r="O5" s="736"/>
      <c r="P5" s="737"/>
      <c r="Q5" s="727" t="s">
        <v>194</v>
      </c>
      <c r="R5" s="726"/>
      <c r="S5" s="726" t="s">
        <v>298</v>
      </c>
      <c r="T5" s="726" t="s">
        <v>195</v>
      </c>
      <c r="U5" s="726" t="s">
        <v>196</v>
      </c>
      <c r="V5" s="726" t="s">
        <v>197</v>
      </c>
      <c r="W5" s="726" t="s">
        <v>198</v>
      </c>
      <c r="X5" s="382" t="s">
        <v>2</v>
      </c>
      <c r="Y5" s="382"/>
      <c r="Z5" s="382"/>
      <c r="AA5" s="383"/>
      <c r="AB5" s="383"/>
      <c r="AC5" s="383"/>
    </row>
    <row r="6" spans="1:29" s="6" customFormat="1" ht="15.75">
      <c r="A6" s="730"/>
      <c r="B6" s="745"/>
      <c r="C6" s="730"/>
      <c r="D6" s="730"/>
      <c r="E6" s="726" t="s">
        <v>10</v>
      </c>
      <c r="F6" s="726" t="s">
        <v>4</v>
      </c>
      <c r="G6" s="726"/>
      <c r="H6" s="729"/>
      <c r="I6" s="726" t="s">
        <v>199</v>
      </c>
      <c r="J6" s="726"/>
      <c r="K6" s="726"/>
      <c r="L6" s="726" t="s">
        <v>200</v>
      </c>
      <c r="M6" s="726"/>
      <c r="N6" s="726"/>
      <c r="O6" s="726" t="s">
        <v>201</v>
      </c>
      <c r="P6" s="726" t="s">
        <v>202</v>
      </c>
      <c r="Q6" s="730"/>
      <c r="R6" s="726"/>
      <c r="S6" s="738"/>
      <c r="T6" s="726"/>
      <c r="U6" s="726"/>
      <c r="V6" s="726"/>
      <c r="W6" s="726"/>
      <c r="X6" s="382"/>
      <c r="Y6" s="382"/>
      <c r="Z6" s="382"/>
      <c r="AA6" s="383"/>
      <c r="AB6" s="383"/>
      <c r="AC6" s="383"/>
    </row>
    <row r="7" spans="1:29" s="6" customFormat="1" ht="84">
      <c r="A7" s="734"/>
      <c r="B7" s="746"/>
      <c r="C7" s="730"/>
      <c r="D7" s="730"/>
      <c r="E7" s="727"/>
      <c r="F7" s="257" t="s">
        <v>203</v>
      </c>
      <c r="G7" s="257" t="s">
        <v>204</v>
      </c>
      <c r="H7" s="729"/>
      <c r="I7" s="257" t="s">
        <v>205</v>
      </c>
      <c r="J7" s="257" t="s">
        <v>206</v>
      </c>
      <c r="K7" s="257" t="s">
        <v>207</v>
      </c>
      <c r="L7" s="257" t="s">
        <v>208</v>
      </c>
      <c r="M7" s="257" t="s">
        <v>209</v>
      </c>
      <c r="N7" s="257" t="s">
        <v>210</v>
      </c>
      <c r="O7" s="727"/>
      <c r="P7" s="727"/>
      <c r="Q7" s="730"/>
      <c r="R7" s="727"/>
      <c r="S7" s="739"/>
      <c r="T7" s="727"/>
      <c r="U7" s="727"/>
      <c r="V7" s="727"/>
      <c r="W7" s="727"/>
      <c r="X7" s="382"/>
      <c r="Y7" s="384"/>
      <c r="Z7" s="382"/>
      <c r="AA7" s="383"/>
      <c r="AB7" s="383"/>
      <c r="AC7" s="383"/>
    </row>
    <row r="8" spans="1:31" ht="24">
      <c r="A8" s="110"/>
      <c r="B8" s="111" t="s">
        <v>211</v>
      </c>
      <c r="C8" s="238">
        <v>1</v>
      </c>
      <c r="D8" s="239">
        <v>2</v>
      </c>
      <c r="E8" s="238">
        <v>3</v>
      </c>
      <c r="F8" s="239">
        <v>4</v>
      </c>
      <c r="G8" s="238">
        <v>5</v>
      </c>
      <c r="H8" s="239">
        <v>6</v>
      </c>
      <c r="I8" s="238">
        <v>7</v>
      </c>
      <c r="J8" s="239">
        <v>8</v>
      </c>
      <c r="K8" s="238">
        <v>9</v>
      </c>
      <c r="L8" s="239">
        <v>10</v>
      </c>
      <c r="M8" s="238">
        <v>11</v>
      </c>
      <c r="N8" s="239">
        <v>12</v>
      </c>
      <c r="O8" s="238">
        <v>13</v>
      </c>
      <c r="P8" s="239">
        <v>14</v>
      </c>
      <c r="Q8" s="238">
        <v>15</v>
      </c>
      <c r="R8" s="239">
        <v>16</v>
      </c>
      <c r="S8" s="238">
        <v>17</v>
      </c>
      <c r="T8" s="239">
        <v>18</v>
      </c>
      <c r="U8" s="238">
        <v>19</v>
      </c>
      <c r="V8" s="239">
        <v>20</v>
      </c>
      <c r="W8" s="238">
        <v>21</v>
      </c>
      <c r="X8" s="385" t="s">
        <v>429</v>
      </c>
      <c r="Y8" s="385" t="s">
        <v>430</v>
      </c>
      <c r="Z8" s="386"/>
      <c r="AA8" s="387" t="s">
        <v>431</v>
      </c>
      <c r="AB8" s="387"/>
      <c r="AC8" s="387"/>
      <c r="AD8" s="112"/>
      <c r="AE8" s="112"/>
    </row>
    <row r="9" spans="1:31" s="233" customFormat="1" ht="15.75">
      <c r="A9" s="334" t="s">
        <v>0</v>
      </c>
      <c r="B9" s="335" t="s">
        <v>212</v>
      </c>
      <c r="C9" s="336">
        <f>C12+C16+C19+C22+C25+C28+C31+C34+C37+C40+C43+C46+C49</f>
        <v>21</v>
      </c>
      <c r="D9" s="336">
        <f aca="true" t="shared" si="0" ref="D9:R9">D12+D16+D19+D22+D25+D28+D31+D34+D37+D40+D43+D46+D49</f>
        <v>5</v>
      </c>
      <c r="E9" s="336">
        <f t="shared" si="0"/>
        <v>16</v>
      </c>
      <c r="F9" s="336">
        <f t="shared" si="0"/>
        <v>0</v>
      </c>
      <c r="G9" s="336">
        <f t="shared" si="0"/>
        <v>16</v>
      </c>
      <c r="H9" s="336">
        <f t="shared" si="0"/>
        <v>6</v>
      </c>
      <c r="I9" s="336">
        <f t="shared" si="0"/>
        <v>0</v>
      </c>
      <c r="J9" s="336">
        <f t="shared" si="0"/>
        <v>0</v>
      </c>
      <c r="K9" s="336">
        <f t="shared" si="0"/>
        <v>0</v>
      </c>
      <c r="L9" s="336">
        <f t="shared" si="0"/>
        <v>0</v>
      </c>
      <c r="M9" s="336">
        <f>M12+M16+M19+M22+M25+M28+M31+M34+M37+M40+M43+M46+M49</f>
        <v>0</v>
      </c>
      <c r="N9" s="336">
        <f>N12+N16+N19+N22+N25+N28+N31+N34+N37+N40+N43+N46+N49</f>
        <v>4</v>
      </c>
      <c r="O9" s="336">
        <f t="shared" si="0"/>
        <v>0</v>
      </c>
      <c r="P9" s="336">
        <f t="shared" si="0"/>
        <v>2</v>
      </c>
      <c r="Q9" s="336">
        <f t="shared" si="0"/>
        <v>10</v>
      </c>
      <c r="R9" s="336">
        <f t="shared" si="0"/>
        <v>6</v>
      </c>
      <c r="S9" s="336">
        <f>S12+S16+S19+S22+S25+S28+S31+S34+S37+S40+S43+S46+S49</f>
        <v>2</v>
      </c>
      <c r="T9" s="336">
        <f>T12+T16+T19+T22+T25+T28+T31+T34+T37+T40+T43+T46+T49</f>
        <v>0</v>
      </c>
      <c r="U9" s="336">
        <f>U12+U16+U19+U22+U25+U28+U31+U34+U37+U40+U43+U46+U49</f>
        <v>1</v>
      </c>
      <c r="V9" s="336">
        <f>V12+V16+V19+V22+V25+V28+V31+V34+V37+V40+V43+V46+V49</f>
        <v>3</v>
      </c>
      <c r="W9" s="336">
        <f>W12+W16+W19+W22+W25+W28+W31+W34+W37+W40+W43+W46+W49</f>
        <v>0</v>
      </c>
      <c r="X9" s="340">
        <f aca="true" t="shared" si="1" ref="X9:X24">E9</f>
        <v>16</v>
      </c>
      <c r="Y9" s="340">
        <f>H9+Q9</f>
        <v>16</v>
      </c>
      <c r="Z9" s="340">
        <f>X9-Y9</f>
        <v>0</v>
      </c>
      <c r="AA9" s="340">
        <f aca="true" t="shared" si="2" ref="AA9:AA22">C9-D9</f>
        <v>16</v>
      </c>
      <c r="AB9" s="340">
        <f aca="true" t="shared" si="3" ref="AB9:AB22">E9</f>
        <v>16</v>
      </c>
      <c r="AC9" s="340">
        <f>AA9-AB9</f>
        <v>0</v>
      </c>
      <c r="AD9" s="241"/>
      <c r="AE9" s="241"/>
    </row>
    <row r="10" spans="1:31" s="233" customFormat="1" ht="15.75">
      <c r="A10" s="334" t="s">
        <v>1</v>
      </c>
      <c r="B10" s="335" t="s">
        <v>213</v>
      </c>
      <c r="C10" s="336">
        <f>C13+C17+C23+C26+C29+C32+C35+C38+C41+C44+C47+C50</f>
        <v>11</v>
      </c>
      <c r="D10" s="336">
        <f aca="true" t="shared" si="4" ref="D10:W10">D13+D17+D23+D26+D29+D32+D35+D38+D41+D44+D47+D50</f>
        <v>6</v>
      </c>
      <c r="E10" s="336">
        <f>E13+E17+E23+E26+E29+E32+E35+E38+E41+E44+E47+E50</f>
        <v>5</v>
      </c>
      <c r="F10" s="336">
        <f t="shared" si="4"/>
        <v>0</v>
      </c>
      <c r="G10" s="336">
        <f>G13+G17+G23+G26+G29+G32+G35+G38+G41+G44+G47+G50</f>
        <v>5</v>
      </c>
      <c r="H10" s="336">
        <f t="shared" si="4"/>
        <v>2</v>
      </c>
      <c r="I10" s="336">
        <f t="shared" si="4"/>
        <v>0</v>
      </c>
      <c r="J10" s="336">
        <f t="shared" si="4"/>
        <v>0</v>
      </c>
      <c r="K10" s="336">
        <f t="shared" si="4"/>
        <v>0</v>
      </c>
      <c r="L10" s="336">
        <f t="shared" si="4"/>
        <v>2</v>
      </c>
      <c r="M10" s="336">
        <f t="shared" si="4"/>
        <v>0</v>
      </c>
      <c r="N10" s="336">
        <f t="shared" si="4"/>
        <v>0</v>
      </c>
      <c r="O10" s="336">
        <f t="shared" si="4"/>
        <v>0</v>
      </c>
      <c r="P10" s="336">
        <f t="shared" si="4"/>
        <v>0</v>
      </c>
      <c r="Q10" s="336">
        <f t="shared" si="4"/>
        <v>3</v>
      </c>
      <c r="R10" s="336">
        <f t="shared" si="4"/>
        <v>2</v>
      </c>
      <c r="S10" s="336">
        <f t="shared" si="4"/>
        <v>0</v>
      </c>
      <c r="T10" s="336">
        <f t="shared" si="4"/>
        <v>0</v>
      </c>
      <c r="U10" s="336">
        <f t="shared" si="4"/>
        <v>0</v>
      </c>
      <c r="V10" s="336">
        <f t="shared" si="4"/>
        <v>2</v>
      </c>
      <c r="W10" s="336">
        <f t="shared" si="4"/>
        <v>0</v>
      </c>
      <c r="X10" s="340">
        <f t="shared" si="1"/>
        <v>5</v>
      </c>
      <c r="Y10" s="340">
        <f>H10+Q10</f>
        <v>5</v>
      </c>
      <c r="Z10" s="340">
        <f aca="true" t="shared" si="5" ref="Z10:Z15">X10-Y10</f>
        <v>0</v>
      </c>
      <c r="AA10" s="340">
        <f t="shared" si="2"/>
        <v>5</v>
      </c>
      <c r="AB10" s="340">
        <f t="shared" si="3"/>
        <v>5</v>
      </c>
      <c r="AC10" s="340">
        <f>AA10-AB10</f>
        <v>0</v>
      </c>
      <c r="AD10" s="241"/>
      <c r="AE10" s="241"/>
    </row>
    <row r="11" spans="1:29" s="290" customFormat="1" ht="15.75">
      <c r="A11" s="311" t="s">
        <v>13</v>
      </c>
      <c r="B11" s="312" t="s">
        <v>409</v>
      </c>
      <c r="C11" s="273">
        <f>C12+C13</f>
        <v>19</v>
      </c>
      <c r="D11" s="273">
        <f>D12+D13</f>
        <v>8</v>
      </c>
      <c r="E11" s="273">
        <f aca="true" t="shared" si="6" ref="E11:W11">E12+E13</f>
        <v>11</v>
      </c>
      <c r="F11" s="273">
        <f t="shared" si="6"/>
        <v>0</v>
      </c>
      <c r="G11" s="273">
        <f t="shared" si="6"/>
        <v>11</v>
      </c>
      <c r="H11" s="273">
        <f>H12+H13</f>
        <v>1</v>
      </c>
      <c r="I11" s="273">
        <f t="shared" si="6"/>
        <v>0</v>
      </c>
      <c r="J11" s="273">
        <f t="shared" si="6"/>
        <v>0</v>
      </c>
      <c r="K11" s="273">
        <f>K12+K13</f>
        <v>0</v>
      </c>
      <c r="L11" s="273">
        <f t="shared" si="6"/>
        <v>1</v>
      </c>
      <c r="M11" s="273">
        <f t="shared" si="6"/>
        <v>0</v>
      </c>
      <c r="N11" s="273">
        <f>N12+N13</f>
        <v>0</v>
      </c>
      <c r="O11" s="273">
        <f t="shared" si="6"/>
        <v>0</v>
      </c>
      <c r="P11" s="273">
        <f t="shared" si="6"/>
        <v>0</v>
      </c>
      <c r="Q11" s="273">
        <f>Q12+Q13</f>
        <v>10</v>
      </c>
      <c r="R11" s="273">
        <f t="shared" si="6"/>
        <v>1</v>
      </c>
      <c r="S11" s="273">
        <f t="shared" si="6"/>
        <v>0</v>
      </c>
      <c r="T11" s="273">
        <f t="shared" si="6"/>
        <v>0</v>
      </c>
      <c r="U11" s="273">
        <f t="shared" si="6"/>
        <v>0</v>
      </c>
      <c r="V11" s="273">
        <f t="shared" si="6"/>
        <v>1</v>
      </c>
      <c r="W11" s="273">
        <f t="shared" si="6"/>
        <v>0</v>
      </c>
      <c r="X11" s="340">
        <f t="shared" si="1"/>
        <v>11</v>
      </c>
      <c r="Y11" s="340">
        <f>H11+Q11</f>
        <v>11</v>
      </c>
      <c r="Z11" s="340">
        <f t="shared" si="5"/>
        <v>0</v>
      </c>
      <c r="AA11" s="340">
        <f t="shared" si="2"/>
        <v>11</v>
      </c>
      <c r="AB11" s="340">
        <f t="shared" si="3"/>
        <v>11</v>
      </c>
      <c r="AC11" s="340">
        <f>AA11-AB11</f>
        <v>0</v>
      </c>
    </row>
    <row r="12" spans="1:29" s="290" customFormat="1" ht="15.75">
      <c r="A12" s="313" t="s">
        <v>15</v>
      </c>
      <c r="B12" s="314" t="s">
        <v>214</v>
      </c>
      <c r="C12" s="272">
        <f>D12+E12</f>
        <v>9</v>
      </c>
      <c r="D12" s="272">
        <v>2</v>
      </c>
      <c r="E12" s="272">
        <v>7</v>
      </c>
      <c r="F12" s="272"/>
      <c r="G12" s="272">
        <v>7</v>
      </c>
      <c r="H12" s="272">
        <f>I12+J12+K12+L12+M12+N12+O12+P12</f>
        <v>0</v>
      </c>
      <c r="I12" s="272"/>
      <c r="J12" s="272"/>
      <c r="K12" s="272"/>
      <c r="L12" s="272"/>
      <c r="M12" s="272"/>
      <c r="N12" s="272"/>
      <c r="O12" s="272"/>
      <c r="P12" s="272"/>
      <c r="Q12" s="272">
        <v>7</v>
      </c>
      <c r="R12" s="272">
        <f>S12+T12+U12+V12+W12</f>
        <v>0</v>
      </c>
      <c r="S12" s="272"/>
      <c r="T12" s="272"/>
      <c r="U12" s="272"/>
      <c r="V12" s="272"/>
      <c r="W12" s="272"/>
      <c r="X12" s="340">
        <f t="shared" si="1"/>
        <v>7</v>
      </c>
      <c r="Y12" s="340">
        <f>H12+Q12</f>
        <v>7</v>
      </c>
      <c r="Z12" s="340">
        <f t="shared" si="5"/>
        <v>0</v>
      </c>
      <c r="AA12" s="340">
        <f t="shared" si="2"/>
        <v>7</v>
      </c>
      <c r="AB12" s="340">
        <f t="shared" si="3"/>
        <v>7</v>
      </c>
      <c r="AC12" s="340">
        <f>AA12-AB12</f>
        <v>0</v>
      </c>
    </row>
    <row r="13" spans="1:29" s="290" customFormat="1" ht="15.75">
      <c r="A13" s="313" t="s">
        <v>16</v>
      </c>
      <c r="B13" s="314" t="s">
        <v>215</v>
      </c>
      <c r="C13" s="272">
        <f>D13+E13</f>
        <v>10</v>
      </c>
      <c r="D13" s="272">
        <v>6</v>
      </c>
      <c r="E13" s="272">
        <v>4</v>
      </c>
      <c r="F13" s="272"/>
      <c r="G13" s="272">
        <v>4</v>
      </c>
      <c r="H13" s="272">
        <f>I13+J13+K13+L13+M13+N13+O13+P13</f>
        <v>1</v>
      </c>
      <c r="I13" s="272"/>
      <c r="J13" s="272"/>
      <c r="K13" s="272"/>
      <c r="L13" s="272">
        <v>1</v>
      </c>
      <c r="M13" s="272"/>
      <c r="N13" s="272"/>
      <c r="O13" s="272"/>
      <c r="P13" s="272"/>
      <c r="Q13" s="272">
        <v>3</v>
      </c>
      <c r="R13" s="272">
        <f>S13+T13+U13+V13+W13</f>
        <v>1</v>
      </c>
      <c r="S13" s="272"/>
      <c r="T13" s="272"/>
      <c r="U13" s="272"/>
      <c r="V13" s="272">
        <v>1</v>
      </c>
      <c r="W13" s="272">
        <v>0</v>
      </c>
      <c r="X13" s="340">
        <f t="shared" si="1"/>
        <v>4</v>
      </c>
      <c r="Y13" s="340">
        <f>H13+Q13</f>
        <v>4</v>
      </c>
      <c r="Z13" s="340">
        <f t="shared" si="5"/>
        <v>0</v>
      </c>
      <c r="AA13" s="340">
        <f t="shared" si="2"/>
        <v>4</v>
      </c>
      <c r="AB13" s="340">
        <f t="shared" si="3"/>
        <v>4</v>
      </c>
      <c r="AC13" s="340">
        <f aca="true" t="shared" si="7" ref="AC13:AC50">AA13-AB13</f>
        <v>0</v>
      </c>
    </row>
    <row r="14" spans="1:29" s="290" customFormat="1" ht="15.75">
      <c r="A14" s="311"/>
      <c r="B14" s="315" t="s">
        <v>8</v>
      </c>
      <c r="C14" s="273">
        <f>C15+C18+C21+C24+C27+C30+C33+C36+C39+C42+C45+C48</f>
        <v>13</v>
      </c>
      <c r="D14" s="273">
        <f>D15+D18+D21+D24+D27+D30+D33+D36+D39+D42+D45+D48</f>
        <v>3</v>
      </c>
      <c r="E14" s="273">
        <f aca="true" t="shared" si="8" ref="E14:W14">E15+E18+E21+E24+E27+E30+E33+E36+E39+E42+E45+E48</f>
        <v>10</v>
      </c>
      <c r="F14" s="273">
        <f t="shared" si="8"/>
        <v>0</v>
      </c>
      <c r="G14" s="273">
        <f t="shared" si="8"/>
        <v>10</v>
      </c>
      <c r="H14" s="273">
        <f t="shared" si="8"/>
        <v>7</v>
      </c>
      <c r="I14" s="273">
        <f t="shared" si="8"/>
        <v>0</v>
      </c>
      <c r="J14" s="273">
        <f t="shared" si="8"/>
        <v>0</v>
      </c>
      <c r="K14" s="273">
        <f t="shared" si="8"/>
        <v>0</v>
      </c>
      <c r="L14" s="273">
        <f t="shared" si="8"/>
        <v>1</v>
      </c>
      <c r="M14" s="273">
        <f t="shared" si="8"/>
        <v>0</v>
      </c>
      <c r="N14" s="273">
        <f t="shared" si="8"/>
        <v>4</v>
      </c>
      <c r="O14" s="273">
        <f t="shared" si="8"/>
        <v>0</v>
      </c>
      <c r="P14" s="273">
        <f t="shared" si="8"/>
        <v>2</v>
      </c>
      <c r="Q14" s="273">
        <f t="shared" si="8"/>
        <v>3</v>
      </c>
      <c r="R14" s="273">
        <f t="shared" si="8"/>
        <v>7</v>
      </c>
      <c r="S14" s="273">
        <f t="shared" si="8"/>
        <v>2</v>
      </c>
      <c r="T14" s="273">
        <f t="shared" si="8"/>
        <v>0</v>
      </c>
      <c r="U14" s="273">
        <f>U15+U18+U21+U24+U27+U30+U33+U36+U39+U42+U45+U48</f>
        <v>1</v>
      </c>
      <c r="V14" s="273">
        <f t="shared" si="8"/>
        <v>4</v>
      </c>
      <c r="W14" s="273">
        <f t="shared" si="8"/>
        <v>0</v>
      </c>
      <c r="X14" s="340">
        <f t="shared" si="1"/>
        <v>10</v>
      </c>
      <c r="Y14" s="340">
        <f aca="true" t="shared" si="9" ref="Y14:Y48">H14+Q14</f>
        <v>10</v>
      </c>
      <c r="Z14" s="340">
        <f t="shared" si="5"/>
        <v>0</v>
      </c>
      <c r="AA14" s="340">
        <f t="shared" si="2"/>
        <v>10</v>
      </c>
      <c r="AB14" s="340">
        <f t="shared" si="3"/>
        <v>10</v>
      </c>
      <c r="AC14" s="340">
        <f t="shared" si="7"/>
        <v>0</v>
      </c>
    </row>
    <row r="15" spans="1:29" s="290" customFormat="1" ht="15.75">
      <c r="A15" s="311" t="s">
        <v>14</v>
      </c>
      <c r="B15" s="316" t="s">
        <v>414</v>
      </c>
      <c r="C15" s="273">
        <f aca="true" t="shared" si="10" ref="C15:W15">C16+C17</f>
        <v>1</v>
      </c>
      <c r="D15" s="273">
        <f t="shared" si="10"/>
        <v>0</v>
      </c>
      <c r="E15" s="273">
        <f t="shared" si="10"/>
        <v>1</v>
      </c>
      <c r="F15" s="273">
        <f t="shared" si="10"/>
        <v>0</v>
      </c>
      <c r="G15" s="273">
        <f t="shared" si="10"/>
        <v>1</v>
      </c>
      <c r="H15" s="273">
        <f t="shared" si="10"/>
        <v>1</v>
      </c>
      <c r="I15" s="273">
        <f t="shared" si="10"/>
        <v>0</v>
      </c>
      <c r="J15" s="273">
        <f t="shared" si="10"/>
        <v>0</v>
      </c>
      <c r="K15" s="273">
        <f t="shared" si="10"/>
        <v>0</v>
      </c>
      <c r="L15" s="273">
        <f t="shared" si="10"/>
        <v>0</v>
      </c>
      <c r="M15" s="273">
        <f t="shared" si="10"/>
        <v>0</v>
      </c>
      <c r="N15" s="273">
        <f t="shared" si="10"/>
        <v>1</v>
      </c>
      <c r="O15" s="273">
        <f t="shared" si="10"/>
        <v>0</v>
      </c>
      <c r="P15" s="273">
        <f t="shared" si="10"/>
        <v>0</v>
      </c>
      <c r="Q15" s="273">
        <f t="shared" si="10"/>
        <v>0</v>
      </c>
      <c r="R15" s="273">
        <f>R16+R17</f>
        <v>1</v>
      </c>
      <c r="S15" s="273">
        <f t="shared" si="10"/>
        <v>0</v>
      </c>
      <c r="T15" s="273">
        <f t="shared" si="10"/>
        <v>0</v>
      </c>
      <c r="U15" s="273">
        <f>U16+U17</f>
        <v>1</v>
      </c>
      <c r="V15" s="273">
        <f t="shared" si="10"/>
        <v>0</v>
      </c>
      <c r="W15" s="273">
        <f t="shared" si="10"/>
        <v>0</v>
      </c>
      <c r="X15" s="340">
        <f t="shared" si="1"/>
        <v>1</v>
      </c>
      <c r="Y15" s="340">
        <f t="shared" si="9"/>
        <v>1</v>
      </c>
      <c r="Z15" s="340">
        <f t="shared" si="5"/>
        <v>0</v>
      </c>
      <c r="AA15" s="340">
        <f t="shared" si="2"/>
        <v>1</v>
      </c>
      <c r="AB15" s="340">
        <f t="shared" si="3"/>
        <v>1</v>
      </c>
      <c r="AC15" s="340">
        <f t="shared" si="7"/>
        <v>0</v>
      </c>
    </row>
    <row r="16" spans="1:29" s="290" customFormat="1" ht="15.75">
      <c r="A16" s="313" t="s">
        <v>17</v>
      </c>
      <c r="B16" s="314" t="s">
        <v>214</v>
      </c>
      <c r="C16" s="272">
        <v>1</v>
      </c>
      <c r="D16" s="272"/>
      <c r="E16" s="272">
        <f>F16+G16</f>
        <v>1</v>
      </c>
      <c r="F16" s="272">
        <v>0</v>
      </c>
      <c r="G16" s="272">
        <v>1</v>
      </c>
      <c r="H16" s="272">
        <f>I16+J16+K16+L16+M16+N16+O16+P16</f>
        <v>1</v>
      </c>
      <c r="I16" s="272">
        <v>0</v>
      </c>
      <c r="J16" s="272"/>
      <c r="K16" s="272"/>
      <c r="L16" s="272"/>
      <c r="M16" s="272"/>
      <c r="N16" s="272">
        <v>1</v>
      </c>
      <c r="O16" s="272"/>
      <c r="P16" s="272">
        <v>0</v>
      </c>
      <c r="Q16" s="272"/>
      <c r="R16" s="272">
        <f>S16+T16+U16+V16+W16</f>
        <v>1</v>
      </c>
      <c r="S16" s="272"/>
      <c r="T16" s="272">
        <v>0</v>
      </c>
      <c r="U16" s="272">
        <v>1</v>
      </c>
      <c r="V16" s="272"/>
      <c r="W16" s="272"/>
      <c r="X16" s="340">
        <f t="shared" si="1"/>
        <v>1</v>
      </c>
      <c r="Y16" s="340">
        <f t="shared" si="9"/>
        <v>1</v>
      </c>
      <c r="Z16" s="340">
        <f>X16-Y16</f>
        <v>0</v>
      </c>
      <c r="AA16" s="340">
        <f t="shared" si="2"/>
        <v>1</v>
      </c>
      <c r="AB16" s="340">
        <f t="shared" si="3"/>
        <v>1</v>
      </c>
      <c r="AC16" s="340">
        <f t="shared" si="7"/>
        <v>0</v>
      </c>
    </row>
    <row r="17" spans="1:29" s="290" customFormat="1" ht="15.75">
      <c r="A17" s="313" t="s">
        <v>18</v>
      </c>
      <c r="B17" s="314" t="s">
        <v>215</v>
      </c>
      <c r="C17" s="272"/>
      <c r="D17" s="272"/>
      <c r="E17" s="272">
        <f>F17+G17</f>
        <v>0</v>
      </c>
      <c r="F17" s="272"/>
      <c r="G17" s="272"/>
      <c r="H17" s="272">
        <f>I17+J17+K17+L17+M17+N17+O17+P17</f>
        <v>0</v>
      </c>
      <c r="I17" s="272"/>
      <c r="J17" s="272"/>
      <c r="K17" s="272"/>
      <c r="L17" s="272"/>
      <c r="M17" s="272"/>
      <c r="N17" s="272"/>
      <c r="O17" s="272"/>
      <c r="P17" s="272"/>
      <c r="Q17" s="272"/>
      <c r="R17" s="272">
        <f>S17+T17+U17+V17+W17</f>
        <v>0</v>
      </c>
      <c r="S17" s="272"/>
      <c r="T17" s="272"/>
      <c r="U17" s="272"/>
      <c r="V17" s="272"/>
      <c r="W17" s="272"/>
      <c r="X17" s="340">
        <f t="shared" si="1"/>
        <v>0</v>
      </c>
      <c r="Y17" s="340">
        <f t="shared" si="9"/>
        <v>0</v>
      </c>
      <c r="Z17" s="340">
        <f aca="true" t="shared" si="11" ref="Z17:Z50">X17-Y17</f>
        <v>0</v>
      </c>
      <c r="AA17" s="340">
        <f t="shared" si="2"/>
        <v>0</v>
      </c>
      <c r="AB17" s="340">
        <f t="shared" si="3"/>
        <v>0</v>
      </c>
      <c r="AC17" s="340">
        <f t="shared" si="7"/>
        <v>0</v>
      </c>
    </row>
    <row r="18" spans="1:29" s="290" customFormat="1" ht="15.75">
      <c r="A18" s="311" t="s">
        <v>19</v>
      </c>
      <c r="B18" s="316" t="s">
        <v>415</v>
      </c>
      <c r="C18" s="273">
        <f>C19+C20</f>
        <v>2</v>
      </c>
      <c r="D18" s="273">
        <f aca="true" t="shared" si="12" ref="D18:W18">D19+D20</f>
        <v>0</v>
      </c>
      <c r="E18" s="273">
        <f t="shared" si="12"/>
        <v>2</v>
      </c>
      <c r="F18" s="273">
        <f t="shared" si="12"/>
        <v>0</v>
      </c>
      <c r="G18" s="273">
        <f t="shared" si="12"/>
        <v>2</v>
      </c>
      <c r="H18" s="273">
        <f t="shared" si="12"/>
        <v>2</v>
      </c>
      <c r="I18" s="273">
        <f t="shared" si="12"/>
        <v>0</v>
      </c>
      <c r="J18" s="273">
        <f t="shared" si="12"/>
        <v>0</v>
      </c>
      <c r="K18" s="273">
        <f t="shared" si="12"/>
        <v>0</v>
      </c>
      <c r="L18" s="273">
        <f t="shared" si="12"/>
        <v>0</v>
      </c>
      <c r="M18" s="273">
        <f t="shared" si="12"/>
        <v>0</v>
      </c>
      <c r="N18" s="273">
        <f t="shared" si="12"/>
        <v>0</v>
      </c>
      <c r="O18" s="273">
        <f t="shared" si="12"/>
        <v>0</v>
      </c>
      <c r="P18" s="273">
        <f t="shared" si="12"/>
        <v>2</v>
      </c>
      <c r="Q18" s="273">
        <f t="shared" si="12"/>
        <v>0</v>
      </c>
      <c r="R18" s="273">
        <f t="shared" si="12"/>
        <v>2</v>
      </c>
      <c r="S18" s="273">
        <f t="shared" si="12"/>
        <v>2</v>
      </c>
      <c r="T18" s="273">
        <f t="shared" si="12"/>
        <v>0</v>
      </c>
      <c r="U18" s="273">
        <f t="shared" si="12"/>
        <v>0</v>
      </c>
      <c r="V18" s="273">
        <f t="shared" si="12"/>
        <v>0</v>
      </c>
      <c r="W18" s="273">
        <f t="shared" si="12"/>
        <v>0</v>
      </c>
      <c r="X18" s="340">
        <f t="shared" si="1"/>
        <v>2</v>
      </c>
      <c r="Y18" s="340">
        <f t="shared" si="9"/>
        <v>2</v>
      </c>
      <c r="Z18" s="340">
        <f t="shared" si="11"/>
        <v>0</v>
      </c>
      <c r="AA18" s="340">
        <f t="shared" si="2"/>
        <v>2</v>
      </c>
      <c r="AB18" s="340">
        <f t="shared" si="3"/>
        <v>2</v>
      </c>
      <c r="AC18" s="340">
        <f t="shared" si="7"/>
        <v>0</v>
      </c>
    </row>
    <row r="19" spans="1:29" s="290" customFormat="1" ht="15.75">
      <c r="A19" s="313" t="s">
        <v>47</v>
      </c>
      <c r="B19" s="314" t="s">
        <v>214</v>
      </c>
      <c r="C19" s="272">
        <v>2</v>
      </c>
      <c r="D19" s="272"/>
      <c r="E19" s="272">
        <f>F19+G19</f>
        <v>2</v>
      </c>
      <c r="F19" s="272"/>
      <c r="G19" s="272">
        <v>2</v>
      </c>
      <c r="H19" s="272">
        <f>I19+J19+K19+L19+M19+N19+O19+P19</f>
        <v>2</v>
      </c>
      <c r="I19" s="272"/>
      <c r="J19" s="272"/>
      <c r="K19" s="272"/>
      <c r="L19" s="272"/>
      <c r="M19" s="272"/>
      <c r="N19" s="272"/>
      <c r="O19" s="272"/>
      <c r="P19" s="272">
        <v>2</v>
      </c>
      <c r="Q19" s="272"/>
      <c r="R19" s="272">
        <f>S19+T19+U19+V19+W19</f>
        <v>2</v>
      </c>
      <c r="S19" s="272">
        <v>2</v>
      </c>
      <c r="T19" s="272"/>
      <c r="U19" s="272"/>
      <c r="V19" s="272"/>
      <c r="W19" s="272"/>
      <c r="X19" s="340">
        <f t="shared" si="1"/>
        <v>2</v>
      </c>
      <c r="Y19" s="340">
        <f t="shared" si="9"/>
        <v>2</v>
      </c>
      <c r="Z19" s="340">
        <f t="shared" si="11"/>
        <v>0</v>
      </c>
      <c r="AA19" s="340">
        <f t="shared" si="2"/>
        <v>2</v>
      </c>
      <c r="AB19" s="340">
        <f t="shared" si="3"/>
        <v>2</v>
      </c>
      <c r="AC19" s="340">
        <f t="shared" si="7"/>
        <v>0</v>
      </c>
    </row>
    <row r="20" spans="1:29" s="290" customFormat="1" ht="15.75">
      <c r="A20" s="313" t="s">
        <v>48</v>
      </c>
      <c r="B20" s="314" t="s">
        <v>215</v>
      </c>
      <c r="C20" s="272"/>
      <c r="D20" s="272"/>
      <c r="E20" s="272">
        <f>F20+G20</f>
        <v>0</v>
      </c>
      <c r="F20" s="272"/>
      <c r="G20" s="272"/>
      <c r="H20" s="272">
        <f>I20+J20+K20+L20+M20+N20+O20+P20</f>
        <v>0</v>
      </c>
      <c r="I20" s="272"/>
      <c r="J20" s="272"/>
      <c r="K20" s="272"/>
      <c r="L20" s="272"/>
      <c r="M20" s="272"/>
      <c r="N20" s="272"/>
      <c r="O20" s="272"/>
      <c r="P20" s="272"/>
      <c r="Q20" s="272"/>
      <c r="R20" s="272">
        <f>S20+T20+U20+V20+W20</f>
        <v>0</v>
      </c>
      <c r="S20" s="272"/>
      <c r="T20" s="272"/>
      <c r="U20" s="272"/>
      <c r="V20" s="272"/>
      <c r="W20" s="272"/>
      <c r="X20" s="340">
        <f t="shared" si="1"/>
        <v>0</v>
      </c>
      <c r="Y20" s="340">
        <f t="shared" si="9"/>
        <v>0</v>
      </c>
      <c r="Z20" s="340">
        <f t="shared" si="11"/>
        <v>0</v>
      </c>
      <c r="AA20" s="340">
        <f t="shared" si="2"/>
        <v>0</v>
      </c>
      <c r="AB20" s="340">
        <f t="shared" si="3"/>
        <v>0</v>
      </c>
      <c r="AC20" s="340">
        <f t="shared" si="7"/>
        <v>0</v>
      </c>
    </row>
    <row r="21" spans="1:29" s="290" customFormat="1" ht="15.75">
      <c r="A21" s="317" t="s">
        <v>22</v>
      </c>
      <c r="B21" s="316" t="s">
        <v>416</v>
      </c>
      <c r="C21" s="273">
        <f aca="true" t="shared" si="13" ref="C21:W21">C22+C23</f>
        <v>6</v>
      </c>
      <c r="D21" s="273">
        <f t="shared" si="13"/>
        <v>3</v>
      </c>
      <c r="E21" s="273">
        <f t="shared" si="13"/>
        <v>3</v>
      </c>
      <c r="F21" s="273">
        <f t="shared" si="13"/>
        <v>0</v>
      </c>
      <c r="G21" s="273">
        <f t="shared" si="13"/>
        <v>3</v>
      </c>
      <c r="H21" s="273">
        <f t="shared" si="13"/>
        <v>0</v>
      </c>
      <c r="I21" s="273">
        <f t="shared" si="13"/>
        <v>0</v>
      </c>
      <c r="J21" s="273">
        <f t="shared" si="13"/>
        <v>0</v>
      </c>
      <c r="K21" s="273">
        <f t="shared" si="13"/>
        <v>0</v>
      </c>
      <c r="L21" s="273">
        <f t="shared" si="13"/>
        <v>0</v>
      </c>
      <c r="M21" s="273">
        <f t="shared" si="13"/>
        <v>0</v>
      </c>
      <c r="N21" s="273">
        <f t="shared" si="13"/>
        <v>0</v>
      </c>
      <c r="O21" s="273">
        <f t="shared" si="13"/>
        <v>0</v>
      </c>
      <c r="P21" s="273">
        <f t="shared" si="13"/>
        <v>0</v>
      </c>
      <c r="Q21" s="273">
        <f t="shared" si="13"/>
        <v>3</v>
      </c>
      <c r="R21" s="273">
        <f t="shared" si="13"/>
        <v>0</v>
      </c>
      <c r="S21" s="273">
        <f t="shared" si="13"/>
        <v>0</v>
      </c>
      <c r="T21" s="273">
        <f t="shared" si="13"/>
        <v>0</v>
      </c>
      <c r="U21" s="273">
        <f t="shared" si="13"/>
        <v>0</v>
      </c>
      <c r="V21" s="273">
        <f t="shared" si="13"/>
        <v>0</v>
      </c>
      <c r="W21" s="273">
        <f t="shared" si="13"/>
        <v>0</v>
      </c>
      <c r="X21" s="340">
        <f t="shared" si="1"/>
        <v>3</v>
      </c>
      <c r="Y21" s="340">
        <f t="shared" si="9"/>
        <v>3</v>
      </c>
      <c r="Z21" s="340">
        <f t="shared" si="11"/>
        <v>0</v>
      </c>
      <c r="AA21" s="340">
        <f t="shared" si="2"/>
        <v>3</v>
      </c>
      <c r="AB21" s="340">
        <f t="shared" si="3"/>
        <v>3</v>
      </c>
      <c r="AC21" s="340">
        <f t="shared" si="7"/>
        <v>0</v>
      </c>
    </row>
    <row r="22" spans="1:29" s="290" customFormat="1" ht="15.75">
      <c r="A22" s="313" t="s">
        <v>49</v>
      </c>
      <c r="B22" s="314" t="s">
        <v>214</v>
      </c>
      <c r="C22" s="318">
        <f>SUM(D22:E22)</f>
        <v>6</v>
      </c>
      <c r="D22" s="318">
        <v>3</v>
      </c>
      <c r="E22" s="272">
        <f>SUM(F22:G22)</f>
        <v>3</v>
      </c>
      <c r="F22" s="272"/>
      <c r="G22" s="272">
        <v>3</v>
      </c>
      <c r="H22" s="272">
        <f>I22+J22+K22+L22+M22+N22+O22+P22</f>
        <v>0</v>
      </c>
      <c r="I22" s="272"/>
      <c r="J22" s="272"/>
      <c r="K22" s="272"/>
      <c r="L22" s="272">
        <v>0</v>
      </c>
      <c r="M22" s="272"/>
      <c r="N22" s="272"/>
      <c r="O22" s="272"/>
      <c r="P22" s="272"/>
      <c r="Q22" s="272">
        <v>3</v>
      </c>
      <c r="R22" s="272">
        <f>S22+T22+U22+V22+W22</f>
        <v>0</v>
      </c>
      <c r="S22" s="272"/>
      <c r="T22" s="272"/>
      <c r="U22" s="272"/>
      <c r="V22" s="272">
        <v>0</v>
      </c>
      <c r="W22" s="272"/>
      <c r="X22" s="340">
        <f t="shared" si="1"/>
        <v>3</v>
      </c>
      <c r="Y22" s="340">
        <f t="shared" si="9"/>
        <v>3</v>
      </c>
      <c r="Z22" s="340">
        <f t="shared" si="11"/>
        <v>0</v>
      </c>
      <c r="AA22" s="340">
        <f t="shared" si="2"/>
        <v>3</v>
      </c>
      <c r="AB22" s="340">
        <f t="shared" si="3"/>
        <v>3</v>
      </c>
      <c r="AC22" s="340">
        <f t="shared" si="7"/>
        <v>0</v>
      </c>
    </row>
    <row r="23" spans="1:29" s="290" customFormat="1" ht="15.75">
      <c r="A23" s="305" t="s">
        <v>50</v>
      </c>
      <c r="B23" s="314" t="s">
        <v>215</v>
      </c>
      <c r="C23" s="272"/>
      <c r="D23" s="272"/>
      <c r="E23" s="272">
        <f>F23+G23</f>
        <v>0</v>
      </c>
      <c r="F23" s="272"/>
      <c r="G23" s="272"/>
      <c r="H23" s="272">
        <f>I23+J23+K23+L23+M23+N23+O23+P23</f>
        <v>0</v>
      </c>
      <c r="I23" s="272"/>
      <c r="J23" s="272"/>
      <c r="K23" s="272"/>
      <c r="L23" s="272"/>
      <c r="M23" s="272"/>
      <c r="N23" s="272"/>
      <c r="O23" s="272"/>
      <c r="P23" s="272"/>
      <c r="Q23" s="272"/>
      <c r="R23" s="272">
        <f>S23+T23+U23+V23+W23</f>
        <v>0</v>
      </c>
      <c r="S23" s="272"/>
      <c r="T23" s="272"/>
      <c r="U23" s="272"/>
      <c r="V23" s="272"/>
      <c r="W23" s="272"/>
      <c r="X23" s="340">
        <f t="shared" si="1"/>
        <v>0</v>
      </c>
      <c r="Y23" s="340">
        <f t="shared" si="9"/>
        <v>0</v>
      </c>
      <c r="Z23" s="340">
        <f t="shared" si="11"/>
        <v>0</v>
      </c>
      <c r="AA23" s="340">
        <f aca="true" t="shared" si="14" ref="AA23:AA50">C23-D23</f>
        <v>0</v>
      </c>
      <c r="AB23" s="340">
        <f aca="true" t="shared" si="15" ref="AB23:AB50">E23</f>
        <v>0</v>
      </c>
      <c r="AC23" s="340">
        <f t="shared" si="7"/>
        <v>0</v>
      </c>
    </row>
    <row r="24" spans="1:29" s="290" customFormat="1" ht="15.75">
      <c r="A24" s="319">
        <v>5</v>
      </c>
      <c r="B24" s="316" t="s">
        <v>417</v>
      </c>
      <c r="C24" s="273">
        <f aca="true" t="shared" si="16" ref="C24:W24">C25+C26</f>
        <v>3</v>
      </c>
      <c r="D24" s="273">
        <f t="shared" si="16"/>
        <v>0</v>
      </c>
      <c r="E24" s="273">
        <f t="shared" si="16"/>
        <v>3</v>
      </c>
      <c r="F24" s="273">
        <f t="shared" si="16"/>
        <v>0</v>
      </c>
      <c r="G24" s="273">
        <f t="shared" si="16"/>
        <v>3</v>
      </c>
      <c r="H24" s="273">
        <f t="shared" si="16"/>
        <v>3</v>
      </c>
      <c r="I24" s="273">
        <f t="shared" si="16"/>
        <v>0</v>
      </c>
      <c r="J24" s="273">
        <f t="shared" si="16"/>
        <v>0</v>
      </c>
      <c r="K24" s="273">
        <f t="shared" si="16"/>
        <v>0</v>
      </c>
      <c r="L24" s="273">
        <f t="shared" si="16"/>
        <v>0</v>
      </c>
      <c r="M24" s="273">
        <f t="shared" si="16"/>
        <v>0</v>
      </c>
      <c r="N24" s="273">
        <f t="shared" si="16"/>
        <v>3</v>
      </c>
      <c r="O24" s="273">
        <f t="shared" si="16"/>
        <v>0</v>
      </c>
      <c r="P24" s="273">
        <f t="shared" si="16"/>
        <v>0</v>
      </c>
      <c r="Q24" s="273">
        <f t="shared" si="16"/>
        <v>0</v>
      </c>
      <c r="R24" s="273">
        <f t="shared" si="16"/>
        <v>3</v>
      </c>
      <c r="S24" s="273">
        <f t="shared" si="16"/>
        <v>0</v>
      </c>
      <c r="T24" s="273">
        <f t="shared" si="16"/>
        <v>0</v>
      </c>
      <c r="U24" s="273">
        <f t="shared" si="16"/>
        <v>0</v>
      </c>
      <c r="V24" s="273">
        <f t="shared" si="16"/>
        <v>3</v>
      </c>
      <c r="W24" s="273">
        <f t="shared" si="16"/>
        <v>0</v>
      </c>
      <c r="X24" s="340">
        <f t="shared" si="1"/>
        <v>3</v>
      </c>
      <c r="Y24" s="340">
        <f t="shared" si="9"/>
        <v>3</v>
      </c>
      <c r="Z24" s="340">
        <f t="shared" si="11"/>
        <v>0</v>
      </c>
      <c r="AA24" s="340">
        <f t="shared" si="14"/>
        <v>3</v>
      </c>
      <c r="AB24" s="340">
        <f t="shared" si="15"/>
        <v>3</v>
      </c>
      <c r="AC24" s="340">
        <f t="shared" si="7"/>
        <v>0</v>
      </c>
    </row>
    <row r="25" spans="1:29" s="290" customFormat="1" ht="15.75">
      <c r="A25" s="305" t="s">
        <v>76</v>
      </c>
      <c r="B25" s="314" t="s">
        <v>214</v>
      </c>
      <c r="C25" s="318">
        <v>3</v>
      </c>
      <c r="D25" s="272">
        <v>0</v>
      </c>
      <c r="E25" s="293">
        <v>3</v>
      </c>
      <c r="F25" s="272">
        <v>0</v>
      </c>
      <c r="G25" s="320">
        <v>3</v>
      </c>
      <c r="H25" s="272">
        <v>3</v>
      </c>
      <c r="I25" s="272">
        <v>0</v>
      </c>
      <c r="J25" s="272">
        <v>0</v>
      </c>
      <c r="K25" s="272">
        <v>0</v>
      </c>
      <c r="L25" s="272">
        <v>0</v>
      </c>
      <c r="M25" s="272">
        <v>0</v>
      </c>
      <c r="N25" s="272">
        <v>3</v>
      </c>
      <c r="O25" s="272">
        <v>0</v>
      </c>
      <c r="P25" s="320">
        <v>0</v>
      </c>
      <c r="Q25" s="272">
        <v>0</v>
      </c>
      <c r="R25" s="272">
        <v>3</v>
      </c>
      <c r="S25" s="272">
        <v>0</v>
      </c>
      <c r="T25" s="272">
        <v>0</v>
      </c>
      <c r="U25" s="272">
        <v>0</v>
      </c>
      <c r="V25" s="272">
        <v>3</v>
      </c>
      <c r="W25" s="272"/>
      <c r="X25" s="340">
        <f aca="true" t="shared" si="17" ref="X25:X50">E25</f>
        <v>3</v>
      </c>
      <c r="Y25" s="340">
        <f t="shared" si="9"/>
        <v>3</v>
      </c>
      <c r="Z25" s="340">
        <f t="shared" si="11"/>
        <v>0</v>
      </c>
      <c r="AA25" s="340">
        <f t="shared" si="14"/>
        <v>3</v>
      </c>
      <c r="AB25" s="340">
        <f t="shared" si="15"/>
        <v>3</v>
      </c>
      <c r="AC25" s="340">
        <f t="shared" si="7"/>
        <v>0</v>
      </c>
    </row>
    <row r="26" spans="1:29" s="290" customFormat="1" ht="15.75">
      <c r="A26" s="305" t="s">
        <v>51</v>
      </c>
      <c r="B26" s="314" t="s">
        <v>215</v>
      </c>
      <c r="C26" s="272"/>
      <c r="D26" s="272"/>
      <c r="E26" s="272">
        <f>F26+G26</f>
        <v>0</v>
      </c>
      <c r="F26" s="272"/>
      <c r="G26" s="272"/>
      <c r="H26" s="272">
        <f>I26+J26+K26+L26+M26+N26+O26+P26</f>
        <v>0</v>
      </c>
      <c r="I26" s="272"/>
      <c r="J26" s="272"/>
      <c r="K26" s="272"/>
      <c r="L26" s="272"/>
      <c r="M26" s="272"/>
      <c r="N26" s="272"/>
      <c r="O26" s="272"/>
      <c r="P26" s="272"/>
      <c r="Q26" s="272"/>
      <c r="R26" s="272">
        <f>S26+T26+U26+V26+W26</f>
        <v>0</v>
      </c>
      <c r="S26" s="272"/>
      <c r="T26" s="272"/>
      <c r="U26" s="272"/>
      <c r="V26" s="272"/>
      <c r="W26" s="272"/>
      <c r="X26" s="340">
        <f t="shared" si="17"/>
        <v>0</v>
      </c>
      <c r="Y26" s="340">
        <f t="shared" si="9"/>
        <v>0</v>
      </c>
      <c r="Z26" s="340">
        <f t="shared" si="11"/>
        <v>0</v>
      </c>
      <c r="AA26" s="340">
        <f t="shared" si="14"/>
        <v>0</v>
      </c>
      <c r="AB26" s="340">
        <f t="shared" si="15"/>
        <v>0</v>
      </c>
      <c r="AC26" s="340">
        <f t="shared" si="7"/>
        <v>0</v>
      </c>
    </row>
    <row r="27" spans="1:29" s="290" customFormat="1" ht="15.75">
      <c r="A27" s="319">
        <v>6</v>
      </c>
      <c r="B27" s="316" t="s">
        <v>418</v>
      </c>
      <c r="C27" s="273">
        <f aca="true" t="shared" si="18" ref="C27:W27">C28+C29</f>
        <v>0</v>
      </c>
      <c r="D27" s="273">
        <f t="shared" si="18"/>
        <v>0</v>
      </c>
      <c r="E27" s="273">
        <f t="shared" si="18"/>
        <v>0</v>
      </c>
      <c r="F27" s="273">
        <f t="shared" si="18"/>
        <v>0</v>
      </c>
      <c r="G27" s="273">
        <f t="shared" si="18"/>
        <v>0</v>
      </c>
      <c r="H27" s="273">
        <f t="shared" si="18"/>
        <v>0</v>
      </c>
      <c r="I27" s="273">
        <f t="shared" si="18"/>
        <v>0</v>
      </c>
      <c r="J27" s="273">
        <f t="shared" si="18"/>
        <v>0</v>
      </c>
      <c r="K27" s="273">
        <f t="shared" si="18"/>
        <v>0</v>
      </c>
      <c r="L27" s="273">
        <f t="shared" si="18"/>
        <v>0</v>
      </c>
      <c r="M27" s="273">
        <f t="shared" si="18"/>
        <v>0</v>
      </c>
      <c r="N27" s="273">
        <f t="shared" si="18"/>
        <v>0</v>
      </c>
      <c r="O27" s="273">
        <f t="shared" si="18"/>
        <v>0</v>
      </c>
      <c r="P27" s="273">
        <f t="shared" si="18"/>
        <v>0</v>
      </c>
      <c r="Q27" s="273">
        <f t="shared" si="18"/>
        <v>0</v>
      </c>
      <c r="R27" s="273">
        <f t="shared" si="18"/>
        <v>0</v>
      </c>
      <c r="S27" s="273">
        <f t="shared" si="18"/>
        <v>0</v>
      </c>
      <c r="T27" s="273">
        <f t="shared" si="18"/>
        <v>0</v>
      </c>
      <c r="U27" s="273">
        <f t="shared" si="18"/>
        <v>0</v>
      </c>
      <c r="V27" s="273">
        <f t="shared" si="18"/>
        <v>0</v>
      </c>
      <c r="W27" s="273">
        <f t="shared" si="18"/>
        <v>0</v>
      </c>
      <c r="X27" s="340">
        <f t="shared" si="17"/>
        <v>0</v>
      </c>
      <c r="Y27" s="340">
        <f t="shared" si="9"/>
        <v>0</v>
      </c>
      <c r="Z27" s="340">
        <f t="shared" si="11"/>
        <v>0</v>
      </c>
      <c r="AA27" s="340">
        <f t="shared" si="14"/>
        <v>0</v>
      </c>
      <c r="AB27" s="340">
        <f t="shared" si="15"/>
        <v>0</v>
      </c>
      <c r="AC27" s="340">
        <f t="shared" si="7"/>
        <v>0</v>
      </c>
    </row>
    <row r="28" spans="1:29" s="290" customFormat="1" ht="15.75">
      <c r="A28" s="305" t="s">
        <v>393</v>
      </c>
      <c r="B28" s="314" t="s">
        <v>214</v>
      </c>
      <c r="C28" s="272">
        <v>0</v>
      </c>
      <c r="D28" s="272"/>
      <c r="E28" s="272">
        <f>F28+G28</f>
        <v>0</v>
      </c>
      <c r="F28" s="272"/>
      <c r="G28" s="272"/>
      <c r="H28" s="272">
        <f>I28+J28+K28+L28+M28+N28+O28+P28</f>
        <v>0</v>
      </c>
      <c r="I28" s="272"/>
      <c r="J28" s="272"/>
      <c r="K28" s="272"/>
      <c r="L28" s="272"/>
      <c r="M28" s="272"/>
      <c r="N28" s="272"/>
      <c r="O28" s="272"/>
      <c r="P28" s="272"/>
      <c r="Q28" s="272"/>
      <c r="R28" s="272">
        <f>S28+T28+U28+V28+W28</f>
        <v>0</v>
      </c>
      <c r="S28" s="272"/>
      <c r="T28" s="272"/>
      <c r="U28" s="272"/>
      <c r="V28" s="272"/>
      <c r="W28" s="272"/>
      <c r="X28" s="340">
        <f t="shared" si="17"/>
        <v>0</v>
      </c>
      <c r="Y28" s="340">
        <f t="shared" si="9"/>
        <v>0</v>
      </c>
      <c r="Z28" s="340">
        <f t="shared" si="11"/>
        <v>0</v>
      </c>
      <c r="AA28" s="340">
        <f t="shared" si="14"/>
        <v>0</v>
      </c>
      <c r="AB28" s="340">
        <f t="shared" si="15"/>
        <v>0</v>
      </c>
      <c r="AC28" s="340">
        <f t="shared" si="7"/>
        <v>0</v>
      </c>
    </row>
    <row r="29" spans="1:29" s="290" customFormat="1" ht="15.75">
      <c r="A29" s="305" t="s">
        <v>394</v>
      </c>
      <c r="B29" s="314" t="s">
        <v>215</v>
      </c>
      <c r="C29" s="272"/>
      <c r="D29" s="272"/>
      <c r="E29" s="272">
        <f>F29+G29</f>
        <v>0</v>
      </c>
      <c r="F29" s="272"/>
      <c r="G29" s="272"/>
      <c r="H29" s="272">
        <f>I29+J29+K29+L29+M29+N29+O29+P29</f>
        <v>0</v>
      </c>
      <c r="I29" s="272"/>
      <c r="J29" s="272"/>
      <c r="K29" s="272"/>
      <c r="L29" s="272"/>
      <c r="M29" s="272"/>
      <c r="N29" s="272"/>
      <c r="O29" s="272"/>
      <c r="P29" s="272"/>
      <c r="Q29" s="272"/>
      <c r="R29" s="272">
        <f>S29+T29+U29+V29+W29</f>
        <v>0</v>
      </c>
      <c r="S29" s="272"/>
      <c r="T29" s="272"/>
      <c r="U29" s="272"/>
      <c r="V29" s="272"/>
      <c r="W29" s="272"/>
      <c r="X29" s="340">
        <f t="shared" si="17"/>
        <v>0</v>
      </c>
      <c r="Y29" s="340">
        <f t="shared" si="9"/>
        <v>0</v>
      </c>
      <c r="Z29" s="340">
        <f t="shared" si="11"/>
        <v>0</v>
      </c>
      <c r="AA29" s="340">
        <f t="shared" si="14"/>
        <v>0</v>
      </c>
      <c r="AB29" s="340">
        <f t="shared" si="15"/>
        <v>0</v>
      </c>
      <c r="AC29" s="340">
        <f t="shared" si="7"/>
        <v>0</v>
      </c>
    </row>
    <row r="30" spans="1:29" s="290" customFormat="1" ht="15.75">
      <c r="A30" s="319">
        <v>7</v>
      </c>
      <c r="B30" s="316" t="s">
        <v>419</v>
      </c>
      <c r="C30" s="273">
        <f aca="true" t="shared" si="19" ref="C30:W30">C31+C32</f>
        <v>0</v>
      </c>
      <c r="D30" s="273">
        <f t="shared" si="19"/>
        <v>0</v>
      </c>
      <c r="E30" s="273">
        <f t="shared" si="19"/>
        <v>0</v>
      </c>
      <c r="F30" s="273">
        <f t="shared" si="19"/>
        <v>0</v>
      </c>
      <c r="G30" s="273">
        <f t="shared" si="19"/>
        <v>0</v>
      </c>
      <c r="H30" s="273">
        <f t="shared" si="19"/>
        <v>0</v>
      </c>
      <c r="I30" s="273">
        <f t="shared" si="19"/>
        <v>0</v>
      </c>
      <c r="J30" s="273">
        <f t="shared" si="19"/>
        <v>0</v>
      </c>
      <c r="K30" s="273">
        <f t="shared" si="19"/>
        <v>0</v>
      </c>
      <c r="L30" s="273">
        <f t="shared" si="19"/>
        <v>0</v>
      </c>
      <c r="M30" s="273">
        <f t="shared" si="19"/>
        <v>0</v>
      </c>
      <c r="N30" s="273">
        <f t="shared" si="19"/>
        <v>0</v>
      </c>
      <c r="O30" s="273">
        <f t="shared" si="19"/>
        <v>0</v>
      </c>
      <c r="P30" s="273">
        <f t="shared" si="19"/>
        <v>0</v>
      </c>
      <c r="Q30" s="273">
        <f t="shared" si="19"/>
        <v>0</v>
      </c>
      <c r="R30" s="273">
        <f t="shared" si="19"/>
        <v>0</v>
      </c>
      <c r="S30" s="273">
        <f t="shared" si="19"/>
        <v>0</v>
      </c>
      <c r="T30" s="273">
        <f t="shared" si="19"/>
        <v>0</v>
      </c>
      <c r="U30" s="273">
        <f t="shared" si="19"/>
        <v>0</v>
      </c>
      <c r="V30" s="273">
        <f t="shared" si="19"/>
        <v>0</v>
      </c>
      <c r="W30" s="273">
        <f t="shared" si="19"/>
        <v>0</v>
      </c>
      <c r="X30" s="340">
        <f t="shared" si="17"/>
        <v>0</v>
      </c>
      <c r="Y30" s="340">
        <f t="shared" si="9"/>
        <v>0</v>
      </c>
      <c r="Z30" s="340">
        <f t="shared" si="11"/>
        <v>0</v>
      </c>
      <c r="AA30" s="340">
        <f t="shared" si="14"/>
        <v>0</v>
      </c>
      <c r="AB30" s="340">
        <f t="shared" si="15"/>
        <v>0</v>
      </c>
      <c r="AC30" s="340">
        <f t="shared" si="7"/>
        <v>0</v>
      </c>
    </row>
    <row r="31" spans="1:29" s="290" customFormat="1" ht="15.75">
      <c r="A31" s="305" t="s">
        <v>395</v>
      </c>
      <c r="B31" s="314" t="s">
        <v>214</v>
      </c>
      <c r="C31" s="272"/>
      <c r="D31" s="272"/>
      <c r="E31" s="272">
        <f>F31+G31</f>
        <v>0</v>
      </c>
      <c r="F31" s="272"/>
      <c r="G31" s="272"/>
      <c r="H31" s="272">
        <f>I31+J31+K31+L31+M31+N31+O31+P31</f>
        <v>0</v>
      </c>
      <c r="I31" s="272"/>
      <c r="J31" s="272"/>
      <c r="K31" s="272"/>
      <c r="L31" s="272"/>
      <c r="M31" s="272"/>
      <c r="N31" s="272"/>
      <c r="O31" s="272"/>
      <c r="P31" s="272"/>
      <c r="Q31" s="272"/>
      <c r="R31" s="272">
        <f>S31+T31+U31+V31+W31</f>
        <v>0</v>
      </c>
      <c r="S31" s="272"/>
      <c r="T31" s="272"/>
      <c r="U31" s="272"/>
      <c r="V31" s="272"/>
      <c r="W31" s="272"/>
      <c r="X31" s="340">
        <f t="shared" si="17"/>
        <v>0</v>
      </c>
      <c r="Y31" s="340">
        <f t="shared" si="9"/>
        <v>0</v>
      </c>
      <c r="Z31" s="340">
        <f t="shared" si="11"/>
        <v>0</v>
      </c>
      <c r="AA31" s="340">
        <f t="shared" si="14"/>
        <v>0</v>
      </c>
      <c r="AB31" s="340">
        <f t="shared" si="15"/>
        <v>0</v>
      </c>
      <c r="AC31" s="340">
        <f t="shared" si="7"/>
        <v>0</v>
      </c>
    </row>
    <row r="32" spans="1:29" s="290" customFormat="1" ht="15.75">
      <c r="A32" s="305" t="s">
        <v>396</v>
      </c>
      <c r="B32" s="314" t="s">
        <v>215</v>
      </c>
      <c r="C32" s="272"/>
      <c r="D32" s="272"/>
      <c r="E32" s="272">
        <f>F32+G32</f>
        <v>0</v>
      </c>
      <c r="F32" s="272"/>
      <c r="G32" s="272"/>
      <c r="H32" s="272">
        <f>I32+J32+K32+L32+M32+N32+O32+P32</f>
        <v>0</v>
      </c>
      <c r="I32" s="272"/>
      <c r="J32" s="272"/>
      <c r="K32" s="272"/>
      <c r="L32" s="272"/>
      <c r="M32" s="272"/>
      <c r="N32" s="272"/>
      <c r="O32" s="272"/>
      <c r="P32" s="272"/>
      <c r="Q32" s="272"/>
      <c r="R32" s="272">
        <f>S32+T32+U32+V32+W32</f>
        <v>0</v>
      </c>
      <c r="S32" s="272"/>
      <c r="T32" s="272"/>
      <c r="U32" s="272"/>
      <c r="V32" s="272"/>
      <c r="W32" s="272"/>
      <c r="X32" s="340">
        <f t="shared" si="17"/>
        <v>0</v>
      </c>
      <c r="Y32" s="340">
        <f t="shared" si="9"/>
        <v>0</v>
      </c>
      <c r="Z32" s="340">
        <f t="shared" si="11"/>
        <v>0</v>
      </c>
      <c r="AA32" s="340">
        <f t="shared" si="14"/>
        <v>0</v>
      </c>
      <c r="AB32" s="340">
        <f t="shared" si="15"/>
        <v>0</v>
      </c>
      <c r="AC32" s="340">
        <f t="shared" si="7"/>
        <v>0</v>
      </c>
    </row>
    <row r="33" spans="1:29" s="290" customFormat="1" ht="15.75">
      <c r="A33" s="319">
        <v>8</v>
      </c>
      <c r="B33" s="316" t="s">
        <v>420</v>
      </c>
      <c r="C33" s="273">
        <f aca="true" t="shared" si="20" ref="C33:W33">C34+C35</f>
        <v>0</v>
      </c>
      <c r="D33" s="273">
        <f t="shared" si="20"/>
        <v>0</v>
      </c>
      <c r="E33" s="273">
        <f t="shared" si="20"/>
        <v>0</v>
      </c>
      <c r="F33" s="273">
        <f t="shared" si="20"/>
        <v>0</v>
      </c>
      <c r="G33" s="273">
        <f t="shared" si="20"/>
        <v>0</v>
      </c>
      <c r="H33" s="273">
        <f t="shared" si="20"/>
        <v>0</v>
      </c>
      <c r="I33" s="273">
        <f t="shared" si="20"/>
        <v>0</v>
      </c>
      <c r="J33" s="273">
        <f t="shared" si="20"/>
        <v>0</v>
      </c>
      <c r="K33" s="273">
        <f t="shared" si="20"/>
        <v>0</v>
      </c>
      <c r="L33" s="273">
        <f t="shared" si="20"/>
        <v>0</v>
      </c>
      <c r="M33" s="273">
        <f t="shared" si="20"/>
        <v>0</v>
      </c>
      <c r="N33" s="273">
        <f t="shared" si="20"/>
        <v>0</v>
      </c>
      <c r="O33" s="273">
        <f t="shared" si="20"/>
        <v>0</v>
      </c>
      <c r="P33" s="273">
        <f t="shared" si="20"/>
        <v>0</v>
      </c>
      <c r="Q33" s="273">
        <f t="shared" si="20"/>
        <v>0</v>
      </c>
      <c r="R33" s="273">
        <f t="shared" si="20"/>
        <v>0</v>
      </c>
      <c r="S33" s="273">
        <f t="shared" si="20"/>
        <v>0</v>
      </c>
      <c r="T33" s="273">
        <f>T34+T35</f>
        <v>0</v>
      </c>
      <c r="U33" s="273">
        <f t="shared" si="20"/>
        <v>0</v>
      </c>
      <c r="V33" s="273">
        <f t="shared" si="20"/>
        <v>0</v>
      </c>
      <c r="W33" s="273">
        <f t="shared" si="20"/>
        <v>0</v>
      </c>
      <c r="X33" s="340">
        <f t="shared" si="17"/>
        <v>0</v>
      </c>
      <c r="Y33" s="340">
        <f t="shared" si="9"/>
        <v>0</v>
      </c>
      <c r="Z33" s="340">
        <f t="shared" si="11"/>
        <v>0</v>
      </c>
      <c r="AA33" s="340">
        <f t="shared" si="14"/>
        <v>0</v>
      </c>
      <c r="AB33" s="340">
        <f t="shared" si="15"/>
        <v>0</v>
      </c>
      <c r="AC33" s="340">
        <f t="shared" si="7"/>
        <v>0</v>
      </c>
    </row>
    <row r="34" spans="1:29" s="290" customFormat="1" ht="15.75">
      <c r="A34" s="305" t="s">
        <v>397</v>
      </c>
      <c r="B34" s="314" t="s">
        <v>214</v>
      </c>
      <c r="C34" s="272"/>
      <c r="D34" s="272"/>
      <c r="E34" s="272">
        <f>F34+G34</f>
        <v>0</v>
      </c>
      <c r="F34" s="272"/>
      <c r="G34" s="272"/>
      <c r="H34" s="272">
        <f>I34+J34+K34+L34+M34+N34+O34+P34</f>
        <v>0</v>
      </c>
      <c r="I34" s="272"/>
      <c r="J34" s="272"/>
      <c r="K34" s="272"/>
      <c r="L34" s="272"/>
      <c r="M34" s="272"/>
      <c r="N34" s="272"/>
      <c r="O34" s="272"/>
      <c r="P34" s="272"/>
      <c r="Q34" s="272"/>
      <c r="R34" s="272">
        <f>S34+T34+U34+V34+W34</f>
        <v>0</v>
      </c>
      <c r="S34" s="272"/>
      <c r="T34" s="272"/>
      <c r="U34" s="272"/>
      <c r="V34" s="272"/>
      <c r="W34" s="272"/>
      <c r="X34" s="340">
        <f t="shared" si="17"/>
        <v>0</v>
      </c>
      <c r="Y34" s="340">
        <f t="shared" si="9"/>
        <v>0</v>
      </c>
      <c r="Z34" s="340">
        <f t="shared" si="11"/>
        <v>0</v>
      </c>
      <c r="AA34" s="340">
        <f t="shared" si="14"/>
        <v>0</v>
      </c>
      <c r="AB34" s="340">
        <f t="shared" si="15"/>
        <v>0</v>
      </c>
      <c r="AC34" s="340">
        <f t="shared" si="7"/>
        <v>0</v>
      </c>
    </row>
    <row r="35" spans="1:29" s="290" customFormat="1" ht="15.75">
      <c r="A35" s="305" t="s">
        <v>398</v>
      </c>
      <c r="B35" s="314" t="s">
        <v>215</v>
      </c>
      <c r="C35" s="272"/>
      <c r="D35" s="272"/>
      <c r="E35" s="272">
        <f>F35+G35</f>
        <v>0</v>
      </c>
      <c r="F35" s="272"/>
      <c r="G35" s="272"/>
      <c r="H35" s="272">
        <f>I35+J35+K35+L35+M35+N35+O35+P35</f>
        <v>0</v>
      </c>
      <c r="I35" s="272"/>
      <c r="J35" s="272"/>
      <c r="K35" s="272"/>
      <c r="L35" s="272"/>
      <c r="M35" s="272"/>
      <c r="N35" s="272"/>
      <c r="O35" s="272"/>
      <c r="P35" s="272"/>
      <c r="Q35" s="272"/>
      <c r="R35" s="272">
        <f>S35+T35+U35+V35+W35</f>
        <v>0</v>
      </c>
      <c r="S35" s="272"/>
      <c r="T35" s="272"/>
      <c r="U35" s="272"/>
      <c r="V35" s="272"/>
      <c r="W35" s="272"/>
      <c r="X35" s="340">
        <f t="shared" si="17"/>
        <v>0</v>
      </c>
      <c r="Y35" s="340">
        <f t="shared" si="9"/>
        <v>0</v>
      </c>
      <c r="Z35" s="340">
        <f t="shared" si="11"/>
        <v>0</v>
      </c>
      <c r="AA35" s="340">
        <f t="shared" si="14"/>
        <v>0</v>
      </c>
      <c r="AB35" s="340">
        <f t="shared" si="15"/>
        <v>0</v>
      </c>
      <c r="AC35" s="340">
        <f t="shared" si="7"/>
        <v>0</v>
      </c>
    </row>
    <row r="36" spans="1:29" s="290" customFormat="1" ht="15.75">
      <c r="A36" s="319">
        <v>9</v>
      </c>
      <c r="B36" s="316" t="s">
        <v>421</v>
      </c>
      <c r="C36" s="273">
        <f aca="true" t="shared" si="21" ref="C36:W36">C37+C38</f>
        <v>0</v>
      </c>
      <c r="D36" s="273">
        <f t="shared" si="21"/>
        <v>0</v>
      </c>
      <c r="E36" s="273">
        <f t="shared" si="21"/>
        <v>0</v>
      </c>
      <c r="F36" s="273">
        <f t="shared" si="21"/>
        <v>0</v>
      </c>
      <c r="G36" s="273">
        <f t="shared" si="21"/>
        <v>0</v>
      </c>
      <c r="H36" s="273">
        <f t="shared" si="21"/>
        <v>0</v>
      </c>
      <c r="I36" s="273">
        <f t="shared" si="21"/>
        <v>0</v>
      </c>
      <c r="J36" s="273">
        <f t="shared" si="21"/>
        <v>0</v>
      </c>
      <c r="K36" s="273">
        <f t="shared" si="21"/>
        <v>0</v>
      </c>
      <c r="L36" s="273">
        <f t="shared" si="21"/>
        <v>0</v>
      </c>
      <c r="M36" s="273">
        <f t="shared" si="21"/>
        <v>0</v>
      </c>
      <c r="N36" s="273">
        <f t="shared" si="21"/>
        <v>0</v>
      </c>
      <c r="O36" s="273">
        <f t="shared" si="21"/>
        <v>0</v>
      </c>
      <c r="P36" s="273">
        <f t="shared" si="21"/>
        <v>0</v>
      </c>
      <c r="Q36" s="273">
        <f t="shared" si="21"/>
        <v>0</v>
      </c>
      <c r="R36" s="273">
        <f t="shared" si="21"/>
        <v>0</v>
      </c>
      <c r="S36" s="273">
        <f t="shared" si="21"/>
        <v>0</v>
      </c>
      <c r="T36" s="273">
        <f t="shared" si="21"/>
        <v>0</v>
      </c>
      <c r="U36" s="273">
        <f t="shared" si="21"/>
        <v>0</v>
      </c>
      <c r="V36" s="273">
        <f t="shared" si="21"/>
        <v>0</v>
      </c>
      <c r="W36" s="273">
        <f t="shared" si="21"/>
        <v>0</v>
      </c>
      <c r="X36" s="340">
        <f t="shared" si="17"/>
        <v>0</v>
      </c>
      <c r="Y36" s="340">
        <f t="shared" si="9"/>
        <v>0</v>
      </c>
      <c r="Z36" s="340">
        <f t="shared" si="11"/>
        <v>0</v>
      </c>
      <c r="AA36" s="340">
        <f t="shared" si="14"/>
        <v>0</v>
      </c>
      <c r="AB36" s="340">
        <f t="shared" si="15"/>
        <v>0</v>
      </c>
      <c r="AC36" s="340">
        <f t="shared" si="7"/>
        <v>0</v>
      </c>
    </row>
    <row r="37" spans="1:29" s="290" customFormat="1" ht="15.75">
      <c r="A37" s="305" t="s">
        <v>399</v>
      </c>
      <c r="B37" s="314" t="s">
        <v>214</v>
      </c>
      <c r="C37" s="272"/>
      <c r="D37" s="272"/>
      <c r="E37" s="272">
        <f>F37+G37</f>
        <v>0</v>
      </c>
      <c r="F37" s="272"/>
      <c r="G37" s="272"/>
      <c r="H37" s="272">
        <f>I37+J37+K37+L37+M37+N37+O37+P37</f>
        <v>0</v>
      </c>
      <c r="I37" s="272"/>
      <c r="J37" s="272"/>
      <c r="K37" s="272"/>
      <c r="L37" s="272"/>
      <c r="M37" s="272"/>
      <c r="N37" s="272"/>
      <c r="O37" s="272"/>
      <c r="P37" s="272"/>
      <c r="Q37" s="272"/>
      <c r="R37" s="272">
        <f>S37+T37+U37+V37+W37</f>
        <v>0</v>
      </c>
      <c r="S37" s="272"/>
      <c r="T37" s="272"/>
      <c r="U37" s="272"/>
      <c r="V37" s="272"/>
      <c r="W37" s="272"/>
      <c r="X37" s="340">
        <f t="shared" si="17"/>
        <v>0</v>
      </c>
      <c r="Y37" s="340">
        <f t="shared" si="9"/>
        <v>0</v>
      </c>
      <c r="Z37" s="340">
        <f t="shared" si="11"/>
        <v>0</v>
      </c>
      <c r="AA37" s="340">
        <f t="shared" si="14"/>
        <v>0</v>
      </c>
      <c r="AB37" s="340">
        <f t="shared" si="15"/>
        <v>0</v>
      </c>
      <c r="AC37" s="340">
        <f t="shared" si="7"/>
        <v>0</v>
      </c>
    </row>
    <row r="38" spans="1:29" s="290" customFormat="1" ht="15.75">
      <c r="A38" s="305" t="s">
        <v>400</v>
      </c>
      <c r="B38" s="314" t="s">
        <v>215</v>
      </c>
      <c r="C38" s="272"/>
      <c r="D38" s="272"/>
      <c r="E38" s="272">
        <f>F38+G38</f>
        <v>0</v>
      </c>
      <c r="F38" s="272"/>
      <c r="G38" s="272"/>
      <c r="H38" s="272">
        <f>I38+J38+K38+L38+M38+N38+O38+P38</f>
        <v>0</v>
      </c>
      <c r="I38" s="272"/>
      <c r="J38" s="272"/>
      <c r="K38" s="272"/>
      <c r="L38" s="272"/>
      <c r="M38" s="272"/>
      <c r="N38" s="272"/>
      <c r="O38" s="272"/>
      <c r="P38" s="272"/>
      <c r="Q38" s="272"/>
      <c r="R38" s="272">
        <f>S38+T38+U38+V38+W38</f>
        <v>0</v>
      </c>
      <c r="S38" s="272"/>
      <c r="T38" s="272"/>
      <c r="U38" s="272"/>
      <c r="V38" s="272"/>
      <c r="W38" s="272"/>
      <c r="X38" s="340">
        <f t="shared" si="17"/>
        <v>0</v>
      </c>
      <c r="Y38" s="340">
        <f t="shared" si="9"/>
        <v>0</v>
      </c>
      <c r="Z38" s="340">
        <f t="shared" si="11"/>
        <v>0</v>
      </c>
      <c r="AA38" s="340">
        <f t="shared" si="14"/>
        <v>0</v>
      </c>
      <c r="AB38" s="340">
        <f t="shared" si="15"/>
        <v>0</v>
      </c>
      <c r="AC38" s="340">
        <f t="shared" si="7"/>
        <v>0</v>
      </c>
    </row>
    <row r="39" spans="1:29" s="290" customFormat="1" ht="15.75">
      <c r="A39" s="319">
        <v>10</v>
      </c>
      <c r="B39" s="316" t="s">
        <v>422</v>
      </c>
      <c r="C39" s="273">
        <f aca="true" t="shared" si="22" ref="C39:W39">C40+C41</f>
        <v>0</v>
      </c>
      <c r="D39" s="273">
        <f t="shared" si="22"/>
        <v>0</v>
      </c>
      <c r="E39" s="273">
        <f t="shared" si="22"/>
        <v>0</v>
      </c>
      <c r="F39" s="273">
        <f t="shared" si="22"/>
        <v>0</v>
      </c>
      <c r="G39" s="273">
        <f t="shared" si="22"/>
        <v>0</v>
      </c>
      <c r="H39" s="273">
        <f t="shared" si="22"/>
        <v>0</v>
      </c>
      <c r="I39" s="273">
        <f t="shared" si="22"/>
        <v>0</v>
      </c>
      <c r="J39" s="273">
        <f t="shared" si="22"/>
        <v>0</v>
      </c>
      <c r="K39" s="273">
        <f t="shared" si="22"/>
        <v>0</v>
      </c>
      <c r="L39" s="273">
        <f t="shared" si="22"/>
        <v>0</v>
      </c>
      <c r="M39" s="273">
        <f t="shared" si="22"/>
        <v>0</v>
      </c>
      <c r="N39" s="273">
        <f t="shared" si="22"/>
        <v>0</v>
      </c>
      <c r="O39" s="273">
        <f t="shared" si="22"/>
        <v>0</v>
      </c>
      <c r="P39" s="273">
        <f t="shared" si="22"/>
        <v>0</v>
      </c>
      <c r="Q39" s="273">
        <f t="shared" si="22"/>
        <v>0</v>
      </c>
      <c r="R39" s="273">
        <f t="shared" si="22"/>
        <v>0</v>
      </c>
      <c r="S39" s="273">
        <f t="shared" si="22"/>
        <v>0</v>
      </c>
      <c r="T39" s="273">
        <f t="shared" si="22"/>
        <v>0</v>
      </c>
      <c r="U39" s="273">
        <f t="shared" si="22"/>
        <v>0</v>
      </c>
      <c r="V39" s="273">
        <f t="shared" si="22"/>
        <v>0</v>
      </c>
      <c r="W39" s="273">
        <f t="shared" si="22"/>
        <v>0</v>
      </c>
      <c r="X39" s="340">
        <f t="shared" si="17"/>
        <v>0</v>
      </c>
      <c r="Y39" s="340">
        <f t="shared" si="9"/>
        <v>0</v>
      </c>
      <c r="Z39" s="340">
        <f t="shared" si="11"/>
        <v>0</v>
      </c>
      <c r="AA39" s="340">
        <f t="shared" si="14"/>
        <v>0</v>
      </c>
      <c r="AB39" s="340">
        <f t="shared" si="15"/>
        <v>0</v>
      </c>
      <c r="AC39" s="340">
        <f t="shared" si="7"/>
        <v>0</v>
      </c>
    </row>
    <row r="40" spans="1:29" s="290" customFormat="1" ht="15.75">
      <c r="A40" s="305" t="s">
        <v>401</v>
      </c>
      <c r="B40" s="314" t="s">
        <v>214</v>
      </c>
      <c r="C40" s="272"/>
      <c r="D40" s="272"/>
      <c r="E40" s="272">
        <f>F40+G40</f>
        <v>0</v>
      </c>
      <c r="F40" s="272"/>
      <c r="G40" s="272"/>
      <c r="H40" s="272">
        <f>I40+J40+K40+L40+M40+N40+O40+P40</f>
        <v>0</v>
      </c>
      <c r="I40" s="272"/>
      <c r="J40" s="272"/>
      <c r="K40" s="272"/>
      <c r="L40" s="272"/>
      <c r="M40" s="272"/>
      <c r="N40" s="272"/>
      <c r="O40" s="272"/>
      <c r="P40" s="272"/>
      <c r="Q40" s="272"/>
      <c r="R40" s="272">
        <f>S40+T40+U40+V40+W40</f>
        <v>0</v>
      </c>
      <c r="S40" s="272"/>
      <c r="T40" s="272"/>
      <c r="U40" s="272"/>
      <c r="V40" s="272"/>
      <c r="W40" s="272"/>
      <c r="X40" s="340">
        <f t="shared" si="17"/>
        <v>0</v>
      </c>
      <c r="Y40" s="340">
        <f t="shared" si="9"/>
        <v>0</v>
      </c>
      <c r="Z40" s="340">
        <f t="shared" si="11"/>
        <v>0</v>
      </c>
      <c r="AA40" s="340">
        <f t="shared" si="14"/>
        <v>0</v>
      </c>
      <c r="AB40" s="340">
        <f t="shared" si="15"/>
        <v>0</v>
      </c>
      <c r="AC40" s="340">
        <f t="shared" si="7"/>
        <v>0</v>
      </c>
    </row>
    <row r="41" spans="1:29" s="290" customFormat="1" ht="15.75">
      <c r="A41" s="305" t="s">
        <v>402</v>
      </c>
      <c r="B41" s="314" t="s">
        <v>215</v>
      </c>
      <c r="C41" s="272"/>
      <c r="D41" s="272"/>
      <c r="E41" s="272">
        <f>F41+G41</f>
        <v>0</v>
      </c>
      <c r="F41" s="272"/>
      <c r="G41" s="272"/>
      <c r="H41" s="272">
        <f>I41+J41+K41+L41+M41+N41+O41+P41</f>
        <v>0</v>
      </c>
      <c r="I41" s="272"/>
      <c r="J41" s="272"/>
      <c r="K41" s="272"/>
      <c r="L41" s="272"/>
      <c r="M41" s="272"/>
      <c r="N41" s="272"/>
      <c r="O41" s="272"/>
      <c r="P41" s="272"/>
      <c r="Q41" s="272"/>
      <c r="R41" s="272">
        <f>S41+T41+U41+V41+W41</f>
        <v>0</v>
      </c>
      <c r="S41" s="272"/>
      <c r="T41" s="272"/>
      <c r="U41" s="272"/>
      <c r="V41" s="272"/>
      <c r="W41" s="272"/>
      <c r="X41" s="340">
        <f t="shared" si="17"/>
        <v>0</v>
      </c>
      <c r="Y41" s="340">
        <f t="shared" si="9"/>
        <v>0</v>
      </c>
      <c r="Z41" s="340">
        <f t="shared" si="11"/>
        <v>0</v>
      </c>
      <c r="AA41" s="340">
        <f t="shared" si="14"/>
        <v>0</v>
      </c>
      <c r="AB41" s="340">
        <f t="shared" si="15"/>
        <v>0</v>
      </c>
      <c r="AC41" s="340">
        <f t="shared" si="7"/>
        <v>0</v>
      </c>
    </row>
    <row r="42" spans="1:29" s="290" customFormat="1" ht="15.75">
      <c r="A42" s="319">
        <v>11</v>
      </c>
      <c r="B42" s="316" t="s">
        <v>423</v>
      </c>
      <c r="C42" s="273">
        <f aca="true" t="shared" si="23" ref="C42:W42">C43+C44</f>
        <v>1</v>
      </c>
      <c r="D42" s="273">
        <f t="shared" si="23"/>
        <v>0</v>
      </c>
      <c r="E42" s="273">
        <f t="shared" si="23"/>
        <v>1</v>
      </c>
      <c r="F42" s="273">
        <f t="shared" si="23"/>
        <v>0</v>
      </c>
      <c r="G42" s="273">
        <f t="shared" si="23"/>
        <v>1</v>
      </c>
      <c r="H42" s="273">
        <f t="shared" si="23"/>
        <v>1</v>
      </c>
      <c r="I42" s="273">
        <f t="shared" si="23"/>
        <v>0</v>
      </c>
      <c r="J42" s="273">
        <f t="shared" si="23"/>
        <v>0</v>
      </c>
      <c r="K42" s="273">
        <f t="shared" si="23"/>
        <v>0</v>
      </c>
      <c r="L42" s="273">
        <f t="shared" si="23"/>
        <v>1</v>
      </c>
      <c r="M42" s="273">
        <f t="shared" si="23"/>
        <v>0</v>
      </c>
      <c r="N42" s="273">
        <f t="shared" si="23"/>
        <v>0</v>
      </c>
      <c r="O42" s="273">
        <f t="shared" si="23"/>
        <v>0</v>
      </c>
      <c r="P42" s="273">
        <f t="shared" si="23"/>
        <v>0</v>
      </c>
      <c r="Q42" s="273">
        <f t="shared" si="23"/>
        <v>0</v>
      </c>
      <c r="R42" s="273">
        <f t="shared" si="23"/>
        <v>1</v>
      </c>
      <c r="S42" s="273">
        <f t="shared" si="23"/>
        <v>0</v>
      </c>
      <c r="T42" s="273">
        <f t="shared" si="23"/>
        <v>0</v>
      </c>
      <c r="U42" s="273">
        <f t="shared" si="23"/>
        <v>0</v>
      </c>
      <c r="V42" s="273">
        <f t="shared" si="23"/>
        <v>1</v>
      </c>
      <c r="W42" s="273">
        <f t="shared" si="23"/>
        <v>0</v>
      </c>
      <c r="X42" s="340">
        <f t="shared" si="17"/>
        <v>1</v>
      </c>
      <c r="Y42" s="340">
        <f t="shared" si="9"/>
        <v>1</v>
      </c>
      <c r="Z42" s="340">
        <f t="shared" si="11"/>
        <v>0</v>
      </c>
      <c r="AA42" s="340">
        <f t="shared" si="14"/>
        <v>1</v>
      </c>
      <c r="AB42" s="340">
        <f t="shared" si="15"/>
        <v>1</v>
      </c>
      <c r="AC42" s="340">
        <f t="shared" si="7"/>
        <v>0</v>
      </c>
    </row>
    <row r="43" spans="1:29" s="290" customFormat="1" ht="15.75">
      <c r="A43" s="305" t="s">
        <v>403</v>
      </c>
      <c r="B43" s="314" t="s">
        <v>214</v>
      </c>
      <c r="C43" s="272"/>
      <c r="D43" s="272"/>
      <c r="E43" s="272">
        <f>F43+G43</f>
        <v>0</v>
      </c>
      <c r="F43" s="272"/>
      <c r="G43" s="272"/>
      <c r="H43" s="272">
        <f>I43+J43+K43+L43+M43+N43+O43+P43</f>
        <v>0</v>
      </c>
      <c r="I43" s="272"/>
      <c r="J43" s="272"/>
      <c r="K43" s="272"/>
      <c r="L43" s="272"/>
      <c r="M43" s="272"/>
      <c r="N43" s="272"/>
      <c r="O43" s="272"/>
      <c r="P43" s="272"/>
      <c r="Q43" s="272"/>
      <c r="R43" s="272">
        <f>S43+T43+U43+V43+W43</f>
        <v>0</v>
      </c>
      <c r="S43" s="272"/>
      <c r="T43" s="272"/>
      <c r="U43" s="272"/>
      <c r="V43" s="272"/>
      <c r="W43" s="272"/>
      <c r="X43" s="340">
        <f t="shared" si="17"/>
        <v>0</v>
      </c>
      <c r="Y43" s="340">
        <f t="shared" si="9"/>
        <v>0</v>
      </c>
      <c r="Z43" s="340">
        <f t="shared" si="11"/>
        <v>0</v>
      </c>
      <c r="AA43" s="340">
        <f t="shared" si="14"/>
        <v>0</v>
      </c>
      <c r="AB43" s="340">
        <f t="shared" si="15"/>
        <v>0</v>
      </c>
      <c r="AC43" s="340">
        <f t="shared" si="7"/>
        <v>0</v>
      </c>
    </row>
    <row r="44" spans="1:29" s="290" customFormat="1" ht="15.75">
      <c r="A44" s="305" t="s">
        <v>404</v>
      </c>
      <c r="B44" s="314" t="s">
        <v>215</v>
      </c>
      <c r="C44" s="272">
        <v>1</v>
      </c>
      <c r="D44" s="272"/>
      <c r="E44" s="272">
        <f>F44+G44</f>
        <v>1</v>
      </c>
      <c r="F44" s="272"/>
      <c r="G44" s="272">
        <v>1</v>
      </c>
      <c r="H44" s="272">
        <f>I44+J44+K44+L44+M44+N44+O44+P44</f>
        <v>1</v>
      </c>
      <c r="I44" s="272"/>
      <c r="J44" s="272"/>
      <c r="K44" s="272"/>
      <c r="L44" s="272">
        <v>1</v>
      </c>
      <c r="M44" s="272"/>
      <c r="N44" s="272"/>
      <c r="O44" s="272"/>
      <c r="P44" s="272"/>
      <c r="Q44" s="272"/>
      <c r="R44" s="272">
        <f>S44+T44+U44+V44+W44</f>
        <v>1</v>
      </c>
      <c r="S44" s="272"/>
      <c r="T44" s="272"/>
      <c r="U44" s="272"/>
      <c r="V44" s="272">
        <v>1</v>
      </c>
      <c r="W44" s="272"/>
      <c r="X44" s="340">
        <f t="shared" si="17"/>
        <v>1</v>
      </c>
      <c r="Y44" s="340">
        <f t="shared" si="9"/>
        <v>1</v>
      </c>
      <c r="Z44" s="340">
        <f t="shared" si="11"/>
        <v>0</v>
      </c>
      <c r="AA44" s="340">
        <f t="shared" si="14"/>
        <v>1</v>
      </c>
      <c r="AB44" s="340">
        <f t="shared" si="15"/>
        <v>1</v>
      </c>
      <c r="AC44" s="340">
        <f t="shared" si="7"/>
        <v>0</v>
      </c>
    </row>
    <row r="45" spans="1:29" s="290" customFormat="1" ht="15.75">
      <c r="A45" s="319">
        <v>12</v>
      </c>
      <c r="B45" s="316" t="s">
        <v>424</v>
      </c>
      <c r="C45" s="273">
        <f aca="true" t="shared" si="24" ref="C45:W45">C46+C47</f>
        <v>0</v>
      </c>
      <c r="D45" s="273">
        <f t="shared" si="24"/>
        <v>0</v>
      </c>
      <c r="E45" s="273">
        <f t="shared" si="24"/>
        <v>0</v>
      </c>
      <c r="F45" s="273">
        <f t="shared" si="24"/>
        <v>0</v>
      </c>
      <c r="G45" s="273">
        <f t="shared" si="24"/>
        <v>0</v>
      </c>
      <c r="H45" s="273">
        <f t="shared" si="24"/>
        <v>0</v>
      </c>
      <c r="I45" s="273">
        <f t="shared" si="24"/>
        <v>0</v>
      </c>
      <c r="J45" s="273">
        <f t="shared" si="24"/>
        <v>0</v>
      </c>
      <c r="K45" s="273">
        <f t="shared" si="24"/>
        <v>0</v>
      </c>
      <c r="L45" s="273">
        <f t="shared" si="24"/>
        <v>0</v>
      </c>
      <c r="M45" s="273">
        <f t="shared" si="24"/>
        <v>0</v>
      </c>
      <c r="N45" s="273">
        <f t="shared" si="24"/>
        <v>0</v>
      </c>
      <c r="O45" s="273">
        <f t="shared" si="24"/>
        <v>0</v>
      </c>
      <c r="P45" s="273">
        <f t="shared" si="24"/>
        <v>0</v>
      </c>
      <c r="Q45" s="273">
        <f t="shared" si="24"/>
        <v>0</v>
      </c>
      <c r="R45" s="273">
        <f t="shared" si="24"/>
        <v>0</v>
      </c>
      <c r="S45" s="273">
        <f t="shared" si="24"/>
        <v>0</v>
      </c>
      <c r="T45" s="273">
        <f t="shared" si="24"/>
        <v>0</v>
      </c>
      <c r="U45" s="273">
        <f t="shared" si="24"/>
        <v>0</v>
      </c>
      <c r="V45" s="273">
        <f t="shared" si="24"/>
        <v>0</v>
      </c>
      <c r="W45" s="273">
        <f t="shared" si="24"/>
        <v>0</v>
      </c>
      <c r="X45" s="340">
        <f t="shared" si="17"/>
        <v>0</v>
      </c>
      <c r="Y45" s="340">
        <f t="shared" si="9"/>
        <v>0</v>
      </c>
      <c r="Z45" s="340">
        <f t="shared" si="11"/>
        <v>0</v>
      </c>
      <c r="AA45" s="340">
        <f t="shared" si="14"/>
        <v>0</v>
      </c>
      <c r="AB45" s="340">
        <f t="shared" si="15"/>
        <v>0</v>
      </c>
      <c r="AC45" s="340">
        <f t="shared" si="7"/>
        <v>0</v>
      </c>
    </row>
    <row r="46" spans="1:29" s="290" customFormat="1" ht="15.75">
      <c r="A46" s="305" t="s">
        <v>405</v>
      </c>
      <c r="B46" s="314" t="s">
        <v>214</v>
      </c>
      <c r="C46" s="272"/>
      <c r="D46" s="272"/>
      <c r="E46" s="272">
        <f>F46+G46</f>
        <v>0</v>
      </c>
      <c r="F46" s="272"/>
      <c r="G46" s="272"/>
      <c r="H46" s="272">
        <f>I46+J46+K46+L46+M46+N46+O46+P46</f>
        <v>0</v>
      </c>
      <c r="I46" s="272"/>
      <c r="J46" s="272"/>
      <c r="K46" s="272"/>
      <c r="L46" s="272"/>
      <c r="M46" s="272"/>
      <c r="N46" s="272"/>
      <c r="O46" s="272"/>
      <c r="P46" s="272"/>
      <c r="Q46" s="272"/>
      <c r="R46" s="272">
        <f>S46+T46+U46+V46+W46</f>
        <v>0</v>
      </c>
      <c r="S46" s="272"/>
      <c r="T46" s="272"/>
      <c r="U46" s="272"/>
      <c r="V46" s="272"/>
      <c r="W46" s="272"/>
      <c r="X46" s="340">
        <f t="shared" si="17"/>
        <v>0</v>
      </c>
      <c r="Y46" s="340">
        <f t="shared" si="9"/>
        <v>0</v>
      </c>
      <c r="Z46" s="340">
        <f t="shared" si="11"/>
        <v>0</v>
      </c>
      <c r="AA46" s="340">
        <f t="shared" si="14"/>
        <v>0</v>
      </c>
      <c r="AB46" s="340">
        <f t="shared" si="15"/>
        <v>0</v>
      </c>
      <c r="AC46" s="340">
        <f t="shared" si="7"/>
        <v>0</v>
      </c>
    </row>
    <row r="47" spans="1:29" s="290" customFormat="1" ht="15.75">
      <c r="A47" s="305" t="s">
        <v>406</v>
      </c>
      <c r="B47" s="314" t="s">
        <v>215</v>
      </c>
      <c r="C47" s="272"/>
      <c r="D47" s="272"/>
      <c r="E47" s="272">
        <f>F47+G47</f>
        <v>0</v>
      </c>
      <c r="F47" s="272"/>
      <c r="G47" s="272"/>
      <c r="H47" s="272">
        <f>I47+J47+K47+L47+M47+N47+O47+P47</f>
        <v>0</v>
      </c>
      <c r="I47" s="272"/>
      <c r="J47" s="272"/>
      <c r="K47" s="272"/>
      <c r="L47" s="272"/>
      <c r="M47" s="272"/>
      <c r="N47" s="272"/>
      <c r="O47" s="272"/>
      <c r="P47" s="272"/>
      <c r="Q47" s="272"/>
      <c r="R47" s="272">
        <f>S47+T47+U47+V47+W47</f>
        <v>0</v>
      </c>
      <c r="S47" s="272"/>
      <c r="T47" s="272"/>
      <c r="U47" s="272"/>
      <c r="V47" s="272"/>
      <c r="W47" s="272"/>
      <c r="X47" s="340">
        <f t="shared" si="17"/>
        <v>0</v>
      </c>
      <c r="Y47" s="340">
        <f t="shared" si="9"/>
        <v>0</v>
      </c>
      <c r="Z47" s="340">
        <f t="shared" si="11"/>
        <v>0</v>
      </c>
      <c r="AA47" s="340">
        <f t="shared" si="14"/>
        <v>0</v>
      </c>
      <c r="AB47" s="340">
        <f t="shared" si="15"/>
        <v>0</v>
      </c>
      <c r="AC47" s="340">
        <f t="shared" si="7"/>
        <v>0</v>
      </c>
    </row>
    <row r="48" spans="1:29" s="290" customFormat="1" ht="15.75">
      <c r="A48" s="319">
        <v>13</v>
      </c>
      <c r="B48" s="316" t="s">
        <v>425</v>
      </c>
      <c r="C48" s="273">
        <f aca="true" t="shared" si="25" ref="C48:W48">C49+C50</f>
        <v>0</v>
      </c>
      <c r="D48" s="273">
        <f t="shared" si="25"/>
        <v>0</v>
      </c>
      <c r="E48" s="273">
        <f t="shared" si="25"/>
        <v>0</v>
      </c>
      <c r="F48" s="273">
        <f t="shared" si="25"/>
        <v>0</v>
      </c>
      <c r="G48" s="273">
        <f t="shared" si="25"/>
        <v>0</v>
      </c>
      <c r="H48" s="273">
        <f t="shared" si="25"/>
        <v>0</v>
      </c>
      <c r="I48" s="273">
        <f t="shared" si="25"/>
        <v>0</v>
      </c>
      <c r="J48" s="273">
        <f t="shared" si="25"/>
        <v>0</v>
      </c>
      <c r="K48" s="273">
        <f t="shared" si="25"/>
        <v>0</v>
      </c>
      <c r="L48" s="273">
        <f t="shared" si="25"/>
        <v>0</v>
      </c>
      <c r="M48" s="273">
        <f t="shared" si="25"/>
        <v>0</v>
      </c>
      <c r="N48" s="273">
        <f t="shared" si="25"/>
        <v>0</v>
      </c>
      <c r="O48" s="273">
        <f t="shared" si="25"/>
        <v>0</v>
      </c>
      <c r="P48" s="273">
        <f t="shared" si="25"/>
        <v>0</v>
      </c>
      <c r="Q48" s="273">
        <f t="shared" si="25"/>
        <v>0</v>
      </c>
      <c r="R48" s="273">
        <f t="shared" si="25"/>
        <v>0</v>
      </c>
      <c r="S48" s="273">
        <f t="shared" si="25"/>
        <v>0</v>
      </c>
      <c r="T48" s="273">
        <f t="shared" si="25"/>
        <v>0</v>
      </c>
      <c r="U48" s="273">
        <f t="shared" si="25"/>
        <v>0</v>
      </c>
      <c r="V48" s="273">
        <f t="shared" si="25"/>
        <v>0</v>
      </c>
      <c r="W48" s="273">
        <f t="shared" si="25"/>
        <v>0</v>
      </c>
      <c r="X48" s="340">
        <f t="shared" si="17"/>
        <v>0</v>
      </c>
      <c r="Y48" s="340">
        <f t="shared" si="9"/>
        <v>0</v>
      </c>
      <c r="Z48" s="340">
        <f t="shared" si="11"/>
        <v>0</v>
      </c>
      <c r="AA48" s="340">
        <f t="shared" si="14"/>
        <v>0</v>
      </c>
      <c r="AB48" s="340">
        <f t="shared" si="15"/>
        <v>0</v>
      </c>
      <c r="AC48" s="340">
        <f t="shared" si="7"/>
        <v>0</v>
      </c>
    </row>
    <row r="49" spans="1:29" ht="15.75">
      <c r="A49" s="305" t="s">
        <v>407</v>
      </c>
      <c r="B49" s="314" t="s">
        <v>214</v>
      </c>
      <c r="C49" s="272"/>
      <c r="D49" s="272"/>
      <c r="E49" s="272">
        <f>F49+G49</f>
        <v>0</v>
      </c>
      <c r="F49" s="272"/>
      <c r="G49" s="272"/>
      <c r="H49" s="272">
        <f>I49+J49+K49+L49+M49+N49+O49+P49</f>
        <v>0</v>
      </c>
      <c r="I49" s="272"/>
      <c r="J49" s="272"/>
      <c r="K49" s="272"/>
      <c r="L49" s="272"/>
      <c r="M49" s="272"/>
      <c r="N49" s="272"/>
      <c r="O49" s="272"/>
      <c r="P49" s="272"/>
      <c r="Q49" s="272"/>
      <c r="R49" s="272">
        <f>S49+T49+U49+V49+W49</f>
        <v>0</v>
      </c>
      <c r="S49" s="272"/>
      <c r="T49" s="272"/>
      <c r="U49" s="272"/>
      <c r="V49" s="272"/>
      <c r="W49" s="272"/>
      <c r="X49" s="340">
        <f t="shared" si="17"/>
        <v>0</v>
      </c>
      <c r="Y49" s="340">
        <f>H49+Q49</f>
        <v>0</v>
      </c>
      <c r="Z49" s="340">
        <f t="shared" si="11"/>
        <v>0</v>
      </c>
      <c r="AA49" s="340">
        <f t="shared" si="14"/>
        <v>0</v>
      </c>
      <c r="AB49" s="340">
        <f t="shared" si="15"/>
        <v>0</v>
      </c>
      <c r="AC49" s="340">
        <f t="shared" si="7"/>
        <v>0</v>
      </c>
    </row>
    <row r="50" spans="1:29" ht="15.75">
      <c r="A50" s="305" t="s">
        <v>408</v>
      </c>
      <c r="B50" s="314" t="s">
        <v>215</v>
      </c>
      <c r="C50" s="272"/>
      <c r="D50" s="272"/>
      <c r="E50" s="272">
        <f>F50+G50</f>
        <v>0</v>
      </c>
      <c r="F50" s="272"/>
      <c r="G50" s="272"/>
      <c r="H50" s="272">
        <f>I50+J50+K50+L50+M50+N50+O50+P50</f>
        <v>0</v>
      </c>
      <c r="I50" s="272"/>
      <c r="J50" s="272"/>
      <c r="K50" s="272"/>
      <c r="L50" s="272"/>
      <c r="M50" s="272"/>
      <c r="N50" s="272"/>
      <c r="O50" s="272"/>
      <c r="P50" s="272"/>
      <c r="Q50" s="272"/>
      <c r="R50" s="272">
        <f>S50+T50+U50+V50+W50</f>
        <v>0</v>
      </c>
      <c r="S50" s="272"/>
      <c r="T50" s="272"/>
      <c r="U50" s="272"/>
      <c r="V50" s="272"/>
      <c r="W50" s="272"/>
      <c r="X50" s="340">
        <f t="shared" si="17"/>
        <v>0</v>
      </c>
      <c r="Y50" s="340">
        <f>H50+Q50</f>
        <v>0</v>
      </c>
      <c r="Z50" s="340">
        <f t="shared" si="11"/>
        <v>0</v>
      </c>
      <c r="AA50" s="340">
        <f t="shared" si="14"/>
        <v>0</v>
      </c>
      <c r="AB50" s="340">
        <f t="shared" si="15"/>
        <v>0</v>
      </c>
      <c r="AC50" s="340">
        <f t="shared" si="7"/>
        <v>0</v>
      </c>
    </row>
    <row r="51" spans="1:29" ht="15.75">
      <c r="A51" s="742"/>
      <c r="B51" s="742"/>
      <c r="C51" s="742"/>
      <c r="D51" s="742"/>
      <c r="E51" s="742"/>
      <c r="F51" s="742"/>
      <c r="G51" s="742"/>
      <c r="H51" s="742"/>
      <c r="I51" s="742"/>
      <c r="J51" s="742"/>
      <c r="K51" s="742"/>
      <c r="L51" s="742"/>
      <c r="M51" s="742"/>
      <c r="N51" s="742"/>
      <c r="O51" s="742"/>
      <c r="P51" s="742"/>
      <c r="Q51" s="742"/>
      <c r="R51" s="742"/>
      <c r="S51" s="742"/>
      <c r="T51" s="742"/>
      <c r="U51" s="742"/>
      <c r="V51" s="742"/>
      <c r="W51" s="742"/>
      <c r="X51" s="429"/>
      <c r="Y51" s="340"/>
      <c r="Z51" s="340"/>
      <c r="AA51" s="340"/>
      <c r="AB51" s="340"/>
      <c r="AC51" s="340"/>
    </row>
    <row r="52" spans="1:29" ht="16.5">
      <c r="A52" s="430"/>
      <c r="B52" s="723"/>
      <c r="C52" s="723"/>
      <c r="D52" s="723"/>
      <c r="E52" s="723"/>
      <c r="F52" s="723"/>
      <c r="G52" s="723"/>
      <c r="H52" s="431"/>
      <c r="I52" s="431"/>
      <c r="J52" s="431"/>
      <c r="K52" s="243"/>
      <c r="L52" s="244"/>
      <c r="M52" s="244"/>
      <c r="N52" s="243"/>
      <c r="O52" s="244"/>
      <c r="P52" s="747" t="str">
        <f>TT!C4</f>
        <v>Sơn La, ngày 01 tháng 9 năm 2021</v>
      </c>
      <c r="Q52" s="747"/>
      <c r="R52" s="747"/>
      <c r="S52" s="747"/>
      <c r="T52" s="747"/>
      <c r="U52" s="747"/>
      <c r="V52" s="747"/>
      <c r="W52" s="194"/>
      <c r="X52" s="429"/>
      <c r="Y52" s="340"/>
      <c r="Z52" s="340"/>
      <c r="AA52" s="340"/>
      <c r="AB52" s="340"/>
      <c r="AC52" s="340"/>
    </row>
    <row r="53" spans="1:23" ht="16.5">
      <c r="A53" s="120"/>
      <c r="B53" s="744" t="s">
        <v>282</v>
      </c>
      <c r="C53" s="744"/>
      <c r="D53" s="744"/>
      <c r="E53" s="744"/>
      <c r="F53" s="744"/>
      <c r="G53" s="744"/>
      <c r="H53" s="432"/>
      <c r="I53" s="432"/>
      <c r="J53" s="432"/>
      <c r="K53" s="245"/>
      <c r="L53" s="245"/>
      <c r="M53" s="245"/>
      <c r="N53" s="246"/>
      <c r="O53" s="242"/>
      <c r="P53" s="748" t="str">
        <f>TT!C5</f>
        <v>PHÓ CỤC TRƯỞNG</v>
      </c>
      <c r="Q53" s="748"/>
      <c r="R53" s="748"/>
      <c r="S53" s="748"/>
      <c r="T53" s="748"/>
      <c r="U53" s="748"/>
      <c r="V53" s="748"/>
      <c r="W53" s="242"/>
    </row>
    <row r="54" spans="2:22" ht="16.5">
      <c r="B54" s="231"/>
      <c r="C54" s="231"/>
      <c r="D54" s="232"/>
      <c r="E54" s="232"/>
      <c r="F54" s="232"/>
      <c r="G54" s="231"/>
      <c r="H54" s="231"/>
      <c r="I54" s="231"/>
      <c r="J54" s="231"/>
      <c r="K54" s="232"/>
      <c r="L54" s="232"/>
      <c r="M54" s="232"/>
      <c r="N54" s="232"/>
      <c r="O54" s="232"/>
      <c r="P54" s="247"/>
      <c r="Q54" s="247"/>
      <c r="R54" s="247"/>
      <c r="S54" s="247"/>
      <c r="T54" s="247"/>
      <c r="U54" s="247"/>
      <c r="V54" s="247"/>
    </row>
    <row r="55" spans="2:22" ht="16.5">
      <c r="B55" s="231"/>
      <c r="C55" s="231"/>
      <c r="D55" s="232"/>
      <c r="E55" s="232"/>
      <c r="F55" s="232"/>
      <c r="G55" s="231"/>
      <c r="H55" s="231"/>
      <c r="I55" s="231"/>
      <c r="J55" s="231"/>
      <c r="K55" s="232"/>
      <c r="L55" s="232"/>
      <c r="M55" s="232"/>
      <c r="N55" s="232"/>
      <c r="O55" s="232"/>
      <c r="P55" s="247"/>
      <c r="Q55" s="247"/>
      <c r="R55" s="247"/>
      <c r="S55" s="247"/>
      <c r="T55" s="247"/>
      <c r="U55" s="247"/>
      <c r="V55" s="247"/>
    </row>
    <row r="56" spans="2:22" ht="16.5">
      <c r="B56" s="231"/>
      <c r="C56" s="231"/>
      <c r="D56" s="232"/>
      <c r="E56" s="232"/>
      <c r="F56" s="232"/>
      <c r="G56" s="231"/>
      <c r="H56" s="231"/>
      <c r="I56" s="231"/>
      <c r="J56" s="231"/>
      <c r="K56" s="232"/>
      <c r="L56" s="232"/>
      <c r="M56" s="232"/>
      <c r="N56" s="232"/>
      <c r="O56" s="232"/>
      <c r="P56" s="247"/>
      <c r="Q56" s="247"/>
      <c r="R56" s="247"/>
      <c r="S56" s="247"/>
      <c r="T56" s="247"/>
      <c r="U56" s="247"/>
      <c r="V56" s="247"/>
    </row>
    <row r="57" spans="2:29" ht="16.5">
      <c r="B57" s="709" t="str">
        <f>TT!C6</f>
        <v>Nguyễn Thị Ngọc</v>
      </c>
      <c r="C57" s="709"/>
      <c r="D57" s="709"/>
      <c r="E57" s="709"/>
      <c r="F57" s="709"/>
      <c r="G57" s="709"/>
      <c r="H57" s="235"/>
      <c r="I57" s="235"/>
      <c r="J57" s="235"/>
      <c r="K57" s="232"/>
      <c r="L57" s="232"/>
      <c r="M57" s="232"/>
      <c r="N57" s="232"/>
      <c r="O57" s="232"/>
      <c r="P57" s="743" t="str">
        <f>TT!C3</f>
        <v>Lò Anh Vĩnh</v>
      </c>
      <c r="Q57" s="743"/>
      <c r="R57" s="743"/>
      <c r="S57" s="743"/>
      <c r="T57" s="743"/>
      <c r="U57" s="743"/>
      <c r="V57" s="743"/>
      <c r="X57" s="390"/>
      <c r="Y57" s="390"/>
      <c r="Z57" s="390"/>
      <c r="AA57" s="390"/>
      <c r="AB57" s="390"/>
      <c r="AC57" s="390"/>
    </row>
  </sheetData>
  <sheetProtection formatCells="0" formatColumns="0" formatRows="0" insertRows="0" deleteRows="0"/>
  <mergeCells count="35">
    <mergeCell ref="A51:W51"/>
    <mergeCell ref="E6:E7"/>
    <mergeCell ref="P57:V57"/>
    <mergeCell ref="B52:G52"/>
    <mergeCell ref="B53:G53"/>
    <mergeCell ref="B57:G57"/>
    <mergeCell ref="B3:B7"/>
    <mergeCell ref="P52:V52"/>
    <mergeCell ref="P53:V53"/>
    <mergeCell ref="O6:O7"/>
    <mergeCell ref="A3:A7"/>
    <mergeCell ref="I5:P5"/>
    <mergeCell ref="S5:S7"/>
    <mergeCell ref="A1:E1"/>
    <mergeCell ref="F1:Q1"/>
    <mergeCell ref="R1:W1"/>
    <mergeCell ref="R2:W2"/>
    <mergeCell ref="C3:C7"/>
    <mergeCell ref="W5:W7"/>
    <mergeCell ref="U5:U7"/>
    <mergeCell ref="F6:G6"/>
    <mergeCell ref="T5:T7"/>
    <mergeCell ref="H4:Q4"/>
    <mergeCell ref="Q5:Q7"/>
    <mergeCell ref="P6:P7"/>
    <mergeCell ref="R4:R7"/>
    <mergeCell ref="S4:W4"/>
    <mergeCell ref="H5:H7"/>
    <mergeCell ref="I6:K6"/>
    <mergeCell ref="L6:N6"/>
    <mergeCell ref="D3:D7"/>
    <mergeCell ref="E3:Q3"/>
    <mergeCell ref="R3:W3"/>
    <mergeCell ref="V5:V7"/>
    <mergeCell ref="E4:G5"/>
  </mergeCells>
  <printOptions/>
  <pageMargins left="0.33" right="0.31496062992126" top="0.42" bottom="0.39" header="0.31496062992126" footer="0.31496062992126"/>
  <pageSetup horizontalDpi="600" verticalDpi="600" orientation="landscape" paperSize="9" scale="89" r:id="rId1"/>
</worksheet>
</file>

<file path=xl/worksheets/sheet16.xml><?xml version="1.0" encoding="utf-8"?>
<worksheet xmlns="http://schemas.openxmlformats.org/spreadsheetml/2006/main" xmlns:r="http://schemas.openxmlformats.org/officeDocument/2006/relationships">
  <sheetPr>
    <tabColor rgb="FF0070C0"/>
  </sheetPr>
  <dimension ref="A1:AI31"/>
  <sheetViews>
    <sheetView view="pageBreakPreview" zoomScaleSheetLayoutView="100" zoomScalePageLayoutView="0" workbookViewId="0" topLeftCell="F4">
      <selection activeCell="V4" sqref="V1:AF16384"/>
    </sheetView>
  </sheetViews>
  <sheetFormatPr defaultColWidth="9.00390625" defaultRowHeight="15.75"/>
  <cols>
    <col min="1" max="1" width="3.875" style="0" customWidth="1"/>
    <col min="2" max="2" width="28.75390625" style="0" customWidth="1"/>
    <col min="3" max="21" width="5.50390625" style="114" customWidth="1"/>
    <col min="22" max="23" width="4.625" style="389" hidden="1" customWidth="1"/>
    <col min="24" max="24" width="4.625" style="388" hidden="1" customWidth="1"/>
    <col min="25" max="26" width="4.625" style="389" hidden="1" customWidth="1"/>
    <col min="27" max="28" width="4.625" style="388" hidden="1" customWidth="1"/>
    <col min="29" max="30" width="4.625" style="389" hidden="1" customWidth="1"/>
    <col min="31" max="31" width="4.625" style="388" hidden="1" customWidth="1"/>
    <col min="32" max="32" width="8.00390625" style="389" hidden="1" customWidth="1"/>
    <col min="33" max="35" width="8.00390625" style="389" customWidth="1"/>
  </cols>
  <sheetData>
    <row r="1" spans="1:21" ht="67.5" customHeight="1">
      <c r="A1" s="634" t="s">
        <v>320</v>
      </c>
      <c r="B1" s="634"/>
      <c r="C1" s="634"/>
      <c r="D1" s="634"/>
      <c r="E1" s="634"/>
      <c r="F1" s="646" t="str">
        <f>"TIẾP CÔNG DÂN TRONG THI HÀNH ÁN DÂN SỰ
"&amp;TT!C8&amp;""</f>
        <v>TIẾP CÔNG DÂN TRONG THI HÀNH ÁN DÂN SỰ
11 tháng/năm 2021</v>
      </c>
      <c r="G1" s="646"/>
      <c r="H1" s="646"/>
      <c r="I1" s="646"/>
      <c r="J1" s="646"/>
      <c r="K1" s="646"/>
      <c r="L1" s="646"/>
      <c r="M1" s="646"/>
      <c r="N1" s="646"/>
      <c r="O1" s="646"/>
      <c r="P1" s="646"/>
      <c r="Q1" s="600" t="str">
        <f>TT!C2</f>
        <v>Đơn vị  báo cáo: CỤC THI HÀNH ÁN DÂN SỰ TỈNH SƠN LA
Đơn vị nhận báo cáo: TỔNG CỤC THI HÀNH ÁN DÂN SỰ</v>
      </c>
      <c r="R1" s="600"/>
      <c r="S1" s="600"/>
      <c r="T1" s="600"/>
      <c r="U1" s="600"/>
    </row>
    <row r="2" spans="17:21" ht="15.75" customHeight="1">
      <c r="Q2" s="741" t="s">
        <v>216</v>
      </c>
      <c r="R2" s="741"/>
      <c r="S2" s="741"/>
      <c r="T2" s="741"/>
      <c r="U2" s="741"/>
    </row>
    <row r="3" spans="1:21" ht="18.75" customHeight="1">
      <c r="A3" s="750" t="s">
        <v>136</v>
      </c>
      <c r="B3" s="750" t="s">
        <v>157</v>
      </c>
      <c r="C3" s="749" t="s">
        <v>217</v>
      </c>
      <c r="D3" s="749"/>
      <c r="E3" s="749"/>
      <c r="F3" s="749" t="s">
        <v>218</v>
      </c>
      <c r="G3" s="749"/>
      <c r="H3" s="749"/>
      <c r="I3" s="749" t="s">
        <v>219</v>
      </c>
      <c r="J3" s="749"/>
      <c r="K3" s="749"/>
      <c r="L3" s="749" t="s">
        <v>220</v>
      </c>
      <c r="M3" s="749"/>
      <c r="N3" s="749"/>
      <c r="O3" s="749"/>
      <c r="P3" s="749"/>
      <c r="Q3" s="749"/>
      <c r="R3" s="749"/>
      <c r="S3" s="749" t="s">
        <v>221</v>
      </c>
      <c r="T3" s="749"/>
      <c r="U3" s="749"/>
    </row>
    <row r="4" spans="1:21" ht="18.75" customHeight="1">
      <c r="A4" s="751"/>
      <c r="B4" s="751"/>
      <c r="C4" s="749"/>
      <c r="D4" s="749"/>
      <c r="E4" s="749"/>
      <c r="F4" s="749"/>
      <c r="G4" s="749"/>
      <c r="H4" s="749"/>
      <c r="I4" s="749"/>
      <c r="J4" s="749"/>
      <c r="K4" s="749"/>
      <c r="L4" s="749" t="s">
        <v>222</v>
      </c>
      <c r="M4" s="749"/>
      <c r="N4" s="749"/>
      <c r="O4" s="749"/>
      <c r="P4" s="749" t="s">
        <v>223</v>
      </c>
      <c r="Q4" s="749"/>
      <c r="R4" s="749"/>
      <c r="S4" s="749"/>
      <c r="T4" s="749"/>
      <c r="U4" s="749"/>
    </row>
    <row r="5" spans="1:21" ht="18.75" customHeight="1">
      <c r="A5" s="751"/>
      <c r="B5" s="751"/>
      <c r="C5" s="749"/>
      <c r="D5" s="749"/>
      <c r="E5" s="749"/>
      <c r="F5" s="749"/>
      <c r="G5" s="749"/>
      <c r="H5" s="749"/>
      <c r="I5" s="749"/>
      <c r="J5" s="749"/>
      <c r="K5" s="749"/>
      <c r="L5" s="750" t="s">
        <v>12</v>
      </c>
      <c r="M5" s="749" t="s">
        <v>4</v>
      </c>
      <c r="N5" s="749"/>
      <c r="O5" s="749"/>
      <c r="P5" s="750" t="s">
        <v>12</v>
      </c>
      <c r="Q5" s="749" t="s">
        <v>4</v>
      </c>
      <c r="R5" s="749"/>
      <c r="S5" s="749"/>
      <c r="T5" s="749"/>
      <c r="U5" s="749"/>
    </row>
    <row r="6" spans="1:21" ht="48" customHeight="1">
      <c r="A6" s="751"/>
      <c r="B6" s="751"/>
      <c r="C6" s="750" t="s">
        <v>224</v>
      </c>
      <c r="D6" s="750" t="s">
        <v>225</v>
      </c>
      <c r="E6" s="750" t="s">
        <v>226</v>
      </c>
      <c r="F6" s="750" t="s">
        <v>227</v>
      </c>
      <c r="G6" s="750" t="s">
        <v>225</v>
      </c>
      <c r="H6" s="750" t="s">
        <v>226</v>
      </c>
      <c r="I6" s="750" t="s">
        <v>224</v>
      </c>
      <c r="J6" s="750" t="s">
        <v>225</v>
      </c>
      <c r="K6" s="750" t="s">
        <v>226</v>
      </c>
      <c r="L6" s="751"/>
      <c r="M6" s="750" t="s">
        <v>214</v>
      </c>
      <c r="N6" s="750" t="s">
        <v>215</v>
      </c>
      <c r="O6" s="750" t="s">
        <v>228</v>
      </c>
      <c r="P6" s="751"/>
      <c r="Q6" s="750" t="s">
        <v>229</v>
      </c>
      <c r="R6" s="750" t="s">
        <v>230</v>
      </c>
      <c r="S6" s="750" t="s">
        <v>12</v>
      </c>
      <c r="T6" s="750" t="s">
        <v>231</v>
      </c>
      <c r="U6" s="750" t="s">
        <v>198</v>
      </c>
    </row>
    <row r="7" spans="1:21" ht="15.75">
      <c r="A7" s="752"/>
      <c r="B7" s="752"/>
      <c r="C7" s="752"/>
      <c r="D7" s="752"/>
      <c r="E7" s="752"/>
      <c r="F7" s="752"/>
      <c r="G7" s="752"/>
      <c r="H7" s="752"/>
      <c r="I7" s="752"/>
      <c r="J7" s="752"/>
      <c r="K7" s="752"/>
      <c r="L7" s="752"/>
      <c r="M7" s="752"/>
      <c r="N7" s="752"/>
      <c r="O7" s="752"/>
      <c r="P7" s="752"/>
      <c r="Q7" s="752"/>
      <c r="R7" s="752"/>
      <c r="S7" s="752"/>
      <c r="T7" s="752"/>
      <c r="U7" s="752"/>
    </row>
    <row r="8" spans="1:30" ht="15.75">
      <c r="A8" s="754" t="s">
        <v>3</v>
      </c>
      <c r="B8" s="754"/>
      <c r="C8" s="115">
        <v>1</v>
      </c>
      <c r="D8" s="116">
        <v>2</v>
      </c>
      <c r="E8" s="116">
        <v>3</v>
      </c>
      <c r="F8" s="116">
        <v>4</v>
      </c>
      <c r="G8" s="116">
        <v>5</v>
      </c>
      <c r="H8" s="116">
        <v>6</v>
      </c>
      <c r="I8" s="116">
        <v>7</v>
      </c>
      <c r="J8" s="116">
        <v>8</v>
      </c>
      <c r="K8" s="116">
        <v>9</v>
      </c>
      <c r="L8" s="116">
        <v>10</v>
      </c>
      <c r="M8" s="116">
        <v>11</v>
      </c>
      <c r="N8" s="116">
        <v>12</v>
      </c>
      <c r="O8" s="116">
        <v>13</v>
      </c>
      <c r="P8" s="116">
        <v>14</v>
      </c>
      <c r="Q8" s="116">
        <v>15</v>
      </c>
      <c r="R8" s="116">
        <v>16</v>
      </c>
      <c r="S8" s="116">
        <v>17</v>
      </c>
      <c r="T8" s="116">
        <v>18</v>
      </c>
      <c r="U8" s="116">
        <v>19</v>
      </c>
      <c r="V8" s="391" t="s">
        <v>432</v>
      </c>
      <c r="W8" s="391" t="s">
        <v>433</v>
      </c>
      <c r="X8" s="391"/>
      <c r="Y8" s="391" t="s">
        <v>434</v>
      </c>
      <c r="Z8" s="391" t="s">
        <v>435</v>
      </c>
      <c r="AA8" s="391"/>
      <c r="AB8" s="391"/>
      <c r="AC8" s="391" t="s">
        <v>436</v>
      </c>
      <c r="AD8" s="391" t="s">
        <v>437</v>
      </c>
    </row>
    <row r="9" spans="1:35" s="471" customFormat="1" ht="22.5" customHeight="1">
      <c r="A9" s="755" t="s">
        <v>12</v>
      </c>
      <c r="B9" s="755"/>
      <c r="C9" s="468">
        <f>SUM(C10:C22)</f>
        <v>22</v>
      </c>
      <c r="D9" s="468">
        <f aca="true" t="shared" si="0" ref="D9:U9">SUM(D10:D22)</f>
        <v>15</v>
      </c>
      <c r="E9" s="468">
        <f t="shared" si="0"/>
        <v>20</v>
      </c>
      <c r="F9" s="468">
        <f t="shared" si="0"/>
        <v>0</v>
      </c>
      <c r="G9" s="468">
        <f t="shared" si="0"/>
        <v>0</v>
      </c>
      <c r="H9" s="468">
        <f t="shared" si="0"/>
        <v>0</v>
      </c>
      <c r="I9" s="468">
        <f t="shared" si="0"/>
        <v>13</v>
      </c>
      <c r="J9" s="468">
        <f t="shared" si="0"/>
        <v>11</v>
      </c>
      <c r="K9" s="468">
        <f t="shared" si="0"/>
        <v>13</v>
      </c>
      <c r="L9" s="468">
        <f t="shared" si="0"/>
        <v>20</v>
      </c>
      <c r="M9" s="468">
        <f t="shared" si="0"/>
        <v>3</v>
      </c>
      <c r="N9" s="468">
        <f t="shared" si="0"/>
        <v>0</v>
      </c>
      <c r="O9" s="468">
        <f t="shared" si="0"/>
        <v>17</v>
      </c>
      <c r="P9" s="468">
        <f t="shared" si="0"/>
        <v>20</v>
      </c>
      <c r="Q9" s="468">
        <f t="shared" si="0"/>
        <v>14</v>
      </c>
      <c r="R9" s="468">
        <f t="shared" si="0"/>
        <v>6</v>
      </c>
      <c r="S9" s="468">
        <f t="shared" si="0"/>
        <v>14</v>
      </c>
      <c r="T9" s="468">
        <f t="shared" si="0"/>
        <v>14</v>
      </c>
      <c r="U9" s="468">
        <f t="shared" si="0"/>
        <v>0</v>
      </c>
      <c r="V9" s="469">
        <f>L9</f>
        <v>20</v>
      </c>
      <c r="W9" s="469">
        <f>E9+H9</f>
        <v>20</v>
      </c>
      <c r="X9" s="469">
        <f>V9-W9</f>
        <v>0</v>
      </c>
      <c r="Y9" s="469">
        <f>M9+N9+O9</f>
        <v>20</v>
      </c>
      <c r="Z9" s="469">
        <f>Q9+R9</f>
        <v>20</v>
      </c>
      <c r="AA9" s="469">
        <f>Y9-Z9</f>
        <v>0</v>
      </c>
      <c r="AB9" s="469">
        <f>X9-AA9</f>
        <v>0</v>
      </c>
      <c r="AC9" s="469">
        <f>Q9</f>
        <v>14</v>
      </c>
      <c r="AD9" s="469">
        <f>S9</f>
        <v>14</v>
      </c>
      <c r="AE9" s="469">
        <f>AC9-AD9</f>
        <v>0</v>
      </c>
      <c r="AF9" s="469"/>
      <c r="AG9" s="469"/>
      <c r="AH9" s="469"/>
      <c r="AI9" s="470"/>
    </row>
    <row r="10" spans="1:35" s="249" customFormat="1" ht="13.5" customHeight="1">
      <c r="A10" s="286" t="s">
        <v>0</v>
      </c>
      <c r="B10" s="287" t="s">
        <v>324</v>
      </c>
      <c r="C10" s="272">
        <v>14</v>
      </c>
      <c r="D10" s="272">
        <v>9</v>
      </c>
      <c r="E10" s="272">
        <v>12</v>
      </c>
      <c r="F10" s="272"/>
      <c r="G10" s="272"/>
      <c r="H10" s="272"/>
      <c r="I10" s="272">
        <v>5</v>
      </c>
      <c r="J10" s="272">
        <v>5</v>
      </c>
      <c r="K10" s="272">
        <v>5</v>
      </c>
      <c r="L10" s="272">
        <f>SUM(M10:O10)</f>
        <v>12</v>
      </c>
      <c r="M10" s="272">
        <v>1</v>
      </c>
      <c r="N10" s="272"/>
      <c r="O10" s="272">
        <v>11</v>
      </c>
      <c r="P10" s="272">
        <f>SUM(Q10:R10)</f>
        <v>12</v>
      </c>
      <c r="Q10" s="272">
        <v>6</v>
      </c>
      <c r="R10" s="272">
        <v>6</v>
      </c>
      <c r="S10" s="272">
        <f>SUM(T10:U10)</f>
        <v>6</v>
      </c>
      <c r="T10" s="272">
        <v>6</v>
      </c>
      <c r="U10" s="272">
        <v>0</v>
      </c>
      <c r="V10" s="392">
        <f>L10</f>
        <v>12</v>
      </c>
      <c r="W10" s="392">
        <f>E10+H10</f>
        <v>12</v>
      </c>
      <c r="X10" s="393">
        <f>V10-W10</f>
        <v>0</v>
      </c>
      <c r="Y10" s="392">
        <f>M10+N10+O10</f>
        <v>12</v>
      </c>
      <c r="Z10" s="392">
        <f>Q10+R10</f>
        <v>12</v>
      </c>
      <c r="AA10" s="393">
        <f aca="true" t="shared" si="1" ref="AA10:AA22">Y10-Z10</f>
        <v>0</v>
      </c>
      <c r="AB10" s="393">
        <f aca="true" t="shared" si="2" ref="AB10:AB22">X10-AA10</f>
        <v>0</v>
      </c>
      <c r="AC10" s="392">
        <f>Q10</f>
        <v>6</v>
      </c>
      <c r="AD10" s="392">
        <f>T10+U10</f>
        <v>6</v>
      </c>
      <c r="AE10" s="393">
        <f aca="true" t="shared" si="3" ref="AE10:AE22">AC10-AD10</f>
        <v>0</v>
      </c>
      <c r="AF10" s="389"/>
      <c r="AG10" s="389"/>
      <c r="AH10" s="389"/>
      <c r="AI10" s="394"/>
    </row>
    <row r="11" spans="1:35" s="249" customFormat="1" ht="13.5" customHeight="1">
      <c r="A11" s="286" t="s">
        <v>13</v>
      </c>
      <c r="B11" s="287" t="s">
        <v>381</v>
      </c>
      <c r="C11" s="248"/>
      <c r="D11" s="248"/>
      <c r="E11" s="248"/>
      <c r="F11" s="300"/>
      <c r="G11" s="300"/>
      <c r="H11" s="300"/>
      <c r="I11" s="248"/>
      <c r="J11" s="248"/>
      <c r="K11" s="248"/>
      <c r="L11" s="298">
        <f>M11+N11+O11</f>
        <v>0</v>
      </c>
      <c r="M11" s="248"/>
      <c r="N11" s="248"/>
      <c r="O11" s="248"/>
      <c r="P11" s="298">
        <f>Q11+R11</f>
        <v>0</v>
      </c>
      <c r="Q11" s="248"/>
      <c r="R11" s="248"/>
      <c r="S11" s="248">
        <f>T11+U11</f>
        <v>0</v>
      </c>
      <c r="T11" s="248"/>
      <c r="U11" s="248"/>
      <c r="V11" s="392">
        <f>L11</f>
        <v>0</v>
      </c>
      <c r="W11" s="392">
        <f>E11+H11</f>
        <v>0</v>
      </c>
      <c r="X11" s="393">
        <f>V11-W11</f>
        <v>0</v>
      </c>
      <c r="Y11" s="392">
        <f>M11+N11+O11</f>
        <v>0</v>
      </c>
      <c r="Z11" s="392">
        <f>Q11+R11</f>
        <v>0</v>
      </c>
      <c r="AA11" s="393">
        <f t="shared" si="1"/>
        <v>0</v>
      </c>
      <c r="AB11" s="393">
        <f t="shared" si="2"/>
        <v>0</v>
      </c>
      <c r="AC11" s="392">
        <f aca="true" t="shared" si="4" ref="AC11:AC22">Q11</f>
        <v>0</v>
      </c>
      <c r="AD11" s="392">
        <f aca="true" t="shared" si="5" ref="AD11:AD22">T11+U11</f>
        <v>0</v>
      </c>
      <c r="AE11" s="393">
        <f t="shared" si="3"/>
        <v>0</v>
      </c>
      <c r="AF11" s="395"/>
      <c r="AG11" s="395"/>
      <c r="AH11" s="395"/>
      <c r="AI11" s="389"/>
    </row>
    <row r="12" spans="1:35" s="249" customFormat="1" ht="13.5" customHeight="1">
      <c r="A12" s="286" t="s">
        <v>14</v>
      </c>
      <c r="B12" s="287" t="s">
        <v>382</v>
      </c>
      <c r="C12" s="298">
        <v>1</v>
      </c>
      <c r="D12" s="298">
        <v>1</v>
      </c>
      <c r="E12" s="298">
        <v>1</v>
      </c>
      <c r="F12" s="466">
        <v>0</v>
      </c>
      <c r="G12" s="466">
        <v>0</v>
      </c>
      <c r="H12" s="466">
        <v>0</v>
      </c>
      <c r="I12" s="298">
        <v>1</v>
      </c>
      <c r="J12" s="298">
        <v>1</v>
      </c>
      <c r="K12" s="298">
        <v>1</v>
      </c>
      <c r="L12" s="291">
        <v>1</v>
      </c>
      <c r="M12" s="298">
        <v>1</v>
      </c>
      <c r="N12" s="298">
        <v>0</v>
      </c>
      <c r="O12" s="298">
        <v>0</v>
      </c>
      <c r="P12" s="291">
        <v>1</v>
      </c>
      <c r="Q12" s="298">
        <v>1</v>
      </c>
      <c r="R12" s="298">
        <v>0</v>
      </c>
      <c r="S12" s="298">
        <v>1</v>
      </c>
      <c r="T12" s="298">
        <v>1</v>
      </c>
      <c r="U12" s="272">
        <v>0</v>
      </c>
      <c r="V12" s="392">
        <f aca="true" t="shared" si="6" ref="V12:V22">L12</f>
        <v>1</v>
      </c>
      <c r="W12" s="392">
        <f aca="true" t="shared" si="7" ref="W12:W22">E12+H12</f>
        <v>1</v>
      </c>
      <c r="X12" s="393">
        <f aca="true" t="shared" si="8" ref="X12:X22">V12-W12</f>
        <v>0</v>
      </c>
      <c r="Y12" s="392">
        <f aca="true" t="shared" si="9" ref="Y12:Y22">M12+N12+O12</f>
        <v>1</v>
      </c>
      <c r="Z12" s="392">
        <f aca="true" t="shared" si="10" ref="Z12:Z22">Q12+R12</f>
        <v>1</v>
      </c>
      <c r="AA12" s="393">
        <f t="shared" si="1"/>
        <v>0</v>
      </c>
      <c r="AB12" s="393">
        <f t="shared" si="2"/>
        <v>0</v>
      </c>
      <c r="AC12" s="392">
        <f t="shared" si="4"/>
        <v>1</v>
      </c>
      <c r="AD12" s="392">
        <f t="shared" si="5"/>
        <v>1</v>
      </c>
      <c r="AE12" s="393">
        <f t="shared" si="3"/>
        <v>0</v>
      </c>
      <c r="AF12" s="389"/>
      <c r="AG12" s="389"/>
      <c r="AH12" s="389"/>
      <c r="AI12" s="395"/>
    </row>
    <row r="13" spans="1:35" s="249" customFormat="1" ht="13.5" customHeight="1">
      <c r="A13" s="286" t="s">
        <v>19</v>
      </c>
      <c r="B13" s="287" t="s">
        <v>383</v>
      </c>
      <c r="C13" s="248">
        <v>7</v>
      </c>
      <c r="D13" s="248">
        <v>5</v>
      </c>
      <c r="E13" s="248">
        <v>7</v>
      </c>
      <c r="F13" s="248"/>
      <c r="G13" s="248"/>
      <c r="H13" s="248"/>
      <c r="I13" s="248">
        <v>7</v>
      </c>
      <c r="J13" s="248">
        <v>5</v>
      </c>
      <c r="K13" s="248">
        <v>7</v>
      </c>
      <c r="L13" s="248">
        <f>M13+N13+O13</f>
        <v>7</v>
      </c>
      <c r="M13" s="248">
        <v>1</v>
      </c>
      <c r="N13" s="248"/>
      <c r="O13" s="248">
        <v>6</v>
      </c>
      <c r="P13" s="248">
        <f>Q13+R13</f>
        <v>7</v>
      </c>
      <c r="Q13" s="248">
        <v>7</v>
      </c>
      <c r="R13" s="248"/>
      <c r="S13" s="248">
        <f>T13+U13</f>
        <v>7</v>
      </c>
      <c r="T13" s="248">
        <v>7</v>
      </c>
      <c r="U13" s="272"/>
      <c r="V13" s="392">
        <f t="shared" si="6"/>
        <v>7</v>
      </c>
      <c r="W13" s="392">
        <f t="shared" si="7"/>
        <v>7</v>
      </c>
      <c r="X13" s="393">
        <f t="shared" si="8"/>
        <v>0</v>
      </c>
      <c r="Y13" s="392">
        <f t="shared" si="9"/>
        <v>7</v>
      </c>
      <c r="Z13" s="392">
        <f t="shared" si="10"/>
        <v>7</v>
      </c>
      <c r="AA13" s="393">
        <f t="shared" si="1"/>
        <v>0</v>
      </c>
      <c r="AB13" s="393">
        <f t="shared" si="2"/>
        <v>0</v>
      </c>
      <c r="AC13" s="392">
        <f t="shared" si="4"/>
        <v>7</v>
      </c>
      <c r="AD13" s="392">
        <f t="shared" si="5"/>
        <v>7</v>
      </c>
      <c r="AE13" s="393">
        <f t="shared" si="3"/>
        <v>0</v>
      </c>
      <c r="AF13" s="389"/>
      <c r="AG13" s="389"/>
      <c r="AH13" s="389"/>
      <c r="AI13" s="389"/>
    </row>
    <row r="14" spans="1:35" s="299" customFormat="1" ht="13.5" customHeight="1">
      <c r="A14" s="286" t="s">
        <v>22</v>
      </c>
      <c r="B14" s="287" t="s">
        <v>384</v>
      </c>
      <c r="C14" s="301"/>
      <c r="D14" s="301"/>
      <c r="E14" s="301"/>
      <c r="F14" s="301"/>
      <c r="G14" s="301"/>
      <c r="H14" s="301"/>
      <c r="I14" s="301"/>
      <c r="J14" s="301"/>
      <c r="K14" s="301"/>
      <c r="L14" s="272">
        <f>M14+N14+O14</f>
        <v>0</v>
      </c>
      <c r="M14" s="248"/>
      <c r="N14" s="248"/>
      <c r="O14" s="248"/>
      <c r="P14" s="272">
        <f>Q14+R14</f>
        <v>0</v>
      </c>
      <c r="Q14" s="248"/>
      <c r="R14" s="248"/>
      <c r="S14" s="272">
        <f aca="true" t="shared" si="11" ref="S14:S22">T14+U14</f>
        <v>0</v>
      </c>
      <c r="T14" s="248"/>
      <c r="U14" s="248"/>
      <c r="V14" s="392">
        <f>L14</f>
        <v>0</v>
      </c>
      <c r="W14" s="392">
        <f>E14+H14</f>
        <v>0</v>
      </c>
      <c r="X14" s="393">
        <f>V14-W14</f>
        <v>0</v>
      </c>
      <c r="Y14" s="392">
        <f>M14+N14+O14</f>
        <v>0</v>
      </c>
      <c r="Z14" s="392">
        <f>Q14+R14</f>
        <v>0</v>
      </c>
      <c r="AA14" s="393">
        <f t="shared" si="1"/>
        <v>0</v>
      </c>
      <c r="AB14" s="393">
        <f>X14-AA14</f>
        <v>0</v>
      </c>
      <c r="AC14" s="392">
        <f t="shared" si="4"/>
        <v>0</v>
      </c>
      <c r="AD14" s="392">
        <f t="shared" si="5"/>
        <v>0</v>
      </c>
      <c r="AE14" s="393">
        <f t="shared" si="3"/>
        <v>0</v>
      </c>
      <c r="AF14" s="389"/>
      <c r="AG14" s="389"/>
      <c r="AH14" s="389"/>
      <c r="AI14" s="389"/>
    </row>
    <row r="15" spans="1:31" ht="13.5" customHeight="1">
      <c r="A15" s="286" t="s">
        <v>23</v>
      </c>
      <c r="B15" s="287" t="s">
        <v>385</v>
      </c>
      <c r="C15" s="272"/>
      <c r="D15" s="272"/>
      <c r="E15" s="272"/>
      <c r="F15" s="272"/>
      <c r="G15" s="272"/>
      <c r="H15" s="272"/>
      <c r="I15" s="272"/>
      <c r="J15" s="272"/>
      <c r="K15" s="272"/>
      <c r="L15" s="272">
        <f aca="true" t="shared" si="12" ref="L15:L22">M15+N15+O15</f>
        <v>0</v>
      </c>
      <c r="M15" s="272"/>
      <c r="N15" s="272"/>
      <c r="O15" s="272"/>
      <c r="P15" s="272">
        <f aca="true" t="shared" si="13" ref="P15:P22">Q15+R15</f>
        <v>0</v>
      </c>
      <c r="Q15" s="272"/>
      <c r="R15" s="272"/>
      <c r="S15" s="272">
        <f t="shared" si="11"/>
        <v>0</v>
      </c>
      <c r="T15" s="272"/>
      <c r="U15" s="272"/>
      <c r="V15" s="392">
        <f t="shared" si="6"/>
        <v>0</v>
      </c>
      <c r="W15" s="392">
        <f t="shared" si="7"/>
        <v>0</v>
      </c>
      <c r="X15" s="393">
        <f t="shared" si="8"/>
        <v>0</v>
      </c>
      <c r="Y15" s="392">
        <f t="shared" si="9"/>
        <v>0</v>
      </c>
      <c r="Z15" s="392">
        <f t="shared" si="10"/>
        <v>0</v>
      </c>
      <c r="AA15" s="393">
        <f t="shared" si="1"/>
        <v>0</v>
      </c>
      <c r="AB15" s="393">
        <f t="shared" si="2"/>
        <v>0</v>
      </c>
      <c r="AC15" s="392">
        <f t="shared" si="4"/>
        <v>0</v>
      </c>
      <c r="AD15" s="392">
        <f t="shared" si="5"/>
        <v>0</v>
      </c>
      <c r="AE15" s="393">
        <f t="shared" si="3"/>
        <v>0</v>
      </c>
    </row>
    <row r="16" spans="1:31" ht="13.5" customHeight="1">
      <c r="A16" s="286" t="s">
        <v>24</v>
      </c>
      <c r="B16" s="287" t="s">
        <v>386</v>
      </c>
      <c r="C16" s="272"/>
      <c r="D16" s="272"/>
      <c r="E16" s="272"/>
      <c r="F16" s="272"/>
      <c r="G16" s="272"/>
      <c r="H16" s="272"/>
      <c r="I16" s="272"/>
      <c r="J16" s="272"/>
      <c r="K16" s="272"/>
      <c r="L16" s="272">
        <f t="shared" si="12"/>
        <v>0</v>
      </c>
      <c r="M16" s="272"/>
      <c r="N16" s="272"/>
      <c r="O16" s="272"/>
      <c r="P16" s="272">
        <f t="shared" si="13"/>
        <v>0</v>
      </c>
      <c r="Q16" s="272"/>
      <c r="R16" s="272"/>
      <c r="S16" s="272">
        <f t="shared" si="11"/>
        <v>0</v>
      </c>
      <c r="T16" s="248"/>
      <c r="U16" s="272"/>
      <c r="V16" s="392">
        <f t="shared" si="6"/>
        <v>0</v>
      </c>
      <c r="W16" s="392">
        <f t="shared" si="7"/>
        <v>0</v>
      </c>
      <c r="X16" s="393">
        <f t="shared" si="8"/>
        <v>0</v>
      </c>
      <c r="Y16" s="392">
        <f t="shared" si="9"/>
        <v>0</v>
      </c>
      <c r="Z16" s="392">
        <f t="shared" si="10"/>
        <v>0</v>
      </c>
      <c r="AA16" s="393">
        <f t="shared" si="1"/>
        <v>0</v>
      </c>
      <c r="AB16" s="393">
        <f t="shared" si="2"/>
        <v>0</v>
      </c>
      <c r="AC16" s="392">
        <f t="shared" si="4"/>
        <v>0</v>
      </c>
      <c r="AD16" s="392">
        <f t="shared" si="5"/>
        <v>0</v>
      </c>
      <c r="AE16" s="393">
        <f t="shared" si="3"/>
        <v>0</v>
      </c>
    </row>
    <row r="17" spans="1:31" ht="13.5" customHeight="1">
      <c r="A17" s="286" t="s">
        <v>25</v>
      </c>
      <c r="B17" s="287" t="s">
        <v>387</v>
      </c>
      <c r="C17" s="248"/>
      <c r="D17" s="248"/>
      <c r="E17" s="248"/>
      <c r="F17" s="272"/>
      <c r="G17" s="272"/>
      <c r="H17" s="272"/>
      <c r="I17" s="272"/>
      <c r="J17" s="272"/>
      <c r="K17" s="272"/>
      <c r="L17" s="272">
        <f t="shared" si="12"/>
        <v>0</v>
      </c>
      <c r="M17" s="272"/>
      <c r="N17" s="272"/>
      <c r="O17" s="272"/>
      <c r="P17" s="272">
        <f>Q17+R17</f>
        <v>0</v>
      </c>
      <c r="Q17" s="272"/>
      <c r="R17" s="272"/>
      <c r="S17" s="272">
        <f>T17+U17</f>
        <v>0</v>
      </c>
      <c r="T17" s="248"/>
      <c r="U17" s="272"/>
      <c r="V17" s="392">
        <f t="shared" si="6"/>
        <v>0</v>
      </c>
      <c r="W17" s="392">
        <f t="shared" si="7"/>
        <v>0</v>
      </c>
      <c r="X17" s="393">
        <f>V17-W17</f>
        <v>0</v>
      </c>
      <c r="Y17" s="392">
        <f t="shared" si="9"/>
        <v>0</v>
      </c>
      <c r="Z17" s="392">
        <f t="shared" si="10"/>
        <v>0</v>
      </c>
      <c r="AA17" s="393">
        <f t="shared" si="1"/>
        <v>0</v>
      </c>
      <c r="AB17" s="393">
        <f t="shared" si="2"/>
        <v>0</v>
      </c>
      <c r="AC17" s="392">
        <f t="shared" si="4"/>
        <v>0</v>
      </c>
      <c r="AD17" s="392">
        <f t="shared" si="5"/>
        <v>0</v>
      </c>
      <c r="AE17" s="393">
        <f t="shared" si="3"/>
        <v>0</v>
      </c>
    </row>
    <row r="18" spans="1:31" ht="13.5" customHeight="1">
      <c r="A18" s="286" t="s">
        <v>26</v>
      </c>
      <c r="B18" s="287" t="s">
        <v>388</v>
      </c>
      <c r="C18" s="272"/>
      <c r="D18" s="272"/>
      <c r="E18" s="272"/>
      <c r="F18" s="272"/>
      <c r="G18" s="272"/>
      <c r="H18" s="272"/>
      <c r="I18" s="272"/>
      <c r="J18" s="272"/>
      <c r="K18" s="272"/>
      <c r="L18" s="272">
        <f t="shared" si="12"/>
        <v>0</v>
      </c>
      <c r="M18" s="272"/>
      <c r="N18" s="272"/>
      <c r="O18" s="272"/>
      <c r="P18" s="272">
        <f t="shared" si="13"/>
        <v>0</v>
      </c>
      <c r="Q18" s="272"/>
      <c r="R18" s="272"/>
      <c r="S18" s="272">
        <f t="shared" si="11"/>
        <v>0</v>
      </c>
      <c r="T18" s="272"/>
      <c r="U18" s="272"/>
      <c r="V18" s="392">
        <f t="shared" si="6"/>
        <v>0</v>
      </c>
      <c r="W18" s="392">
        <f t="shared" si="7"/>
        <v>0</v>
      </c>
      <c r="X18" s="393">
        <f t="shared" si="8"/>
        <v>0</v>
      </c>
      <c r="Y18" s="392">
        <f t="shared" si="9"/>
        <v>0</v>
      </c>
      <c r="Z18" s="392">
        <f t="shared" si="10"/>
        <v>0</v>
      </c>
      <c r="AA18" s="393">
        <f t="shared" si="1"/>
        <v>0</v>
      </c>
      <c r="AB18" s="393">
        <f t="shared" si="2"/>
        <v>0</v>
      </c>
      <c r="AC18" s="392">
        <f t="shared" si="4"/>
        <v>0</v>
      </c>
      <c r="AD18" s="392">
        <f t="shared" si="5"/>
        <v>0</v>
      </c>
      <c r="AE18" s="393">
        <f t="shared" si="3"/>
        <v>0</v>
      </c>
    </row>
    <row r="19" spans="1:31" ht="13.5" customHeight="1">
      <c r="A19" s="286" t="s">
        <v>27</v>
      </c>
      <c r="B19" s="287" t="s">
        <v>389</v>
      </c>
      <c r="C19" s="272"/>
      <c r="D19" s="272"/>
      <c r="E19" s="272"/>
      <c r="F19" s="272"/>
      <c r="G19" s="272"/>
      <c r="H19" s="272"/>
      <c r="I19" s="272"/>
      <c r="J19" s="272"/>
      <c r="K19" s="272"/>
      <c r="L19" s="272">
        <f t="shared" si="12"/>
        <v>0</v>
      </c>
      <c r="M19" s="272"/>
      <c r="N19" s="272"/>
      <c r="O19" s="272"/>
      <c r="P19" s="272">
        <f t="shared" si="13"/>
        <v>0</v>
      </c>
      <c r="Q19" s="272"/>
      <c r="R19" s="272"/>
      <c r="S19" s="272">
        <f t="shared" si="11"/>
        <v>0</v>
      </c>
      <c r="T19" s="272"/>
      <c r="U19" s="272"/>
      <c r="V19" s="392">
        <f t="shared" si="6"/>
        <v>0</v>
      </c>
      <c r="W19" s="392">
        <f t="shared" si="7"/>
        <v>0</v>
      </c>
      <c r="X19" s="393">
        <f>V19-W19</f>
        <v>0</v>
      </c>
      <c r="Y19" s="392">
        <f t="shared" si="9"/>
        <v>0</v>
      </c>
      <c r="Z19" s="392">
        <f t="shared" si="10"/>
        <v>0</v>
      </c>
      <c r="AA19" s="393">
        <f>Y19-Z19</f>
        <v>0</v>
      </c>
      <c r="AB19" s="393">
        <f>X19-AA19</f>
        <v>0</v>
      </c>
      <c r="AC19" s="392">
        <f t="shared" si="4"/>
        <v>0</v>
      </c>
      <c r="AD19" s="392">
        <f t="shared" si="5"/>
        <v>0</v>
      </c>
      <c r="AE19" s="393">
        <f t="shared" si="3"/>
        <v>0</v>
      </c>
    </row>
    <row r="20" spans="1:31" ht="13.5" customHeight="1">
      <c r="A20" s="286" t="s">
        <v>29</v>
      </c>
      <c r="B20" s="287" t="s">
        <v>390</v>
      </c>
      <c r="C20" s="272"/>
      <c r="D20" s="272"/>
      <c r="E20" s="272"/>
      <c r="F20" s="272"/>
      <c r="G20" s="272"/>
      <c r="H20" s="272"/>
      <c r="I20" s="272"/>
      <c r="J20" s="272"/>
      <c r="K20" s="272"/>
      <c r="L20" s="272">
        <f t="shared" si="12"/>
        <v>0</v>
      </c>
      <c r="M20" s="272"/>
      <c r="N20" s="272"/>
      <c r="O20" s="272"/>
      <c r="P20" s="272">
        <f t="shared" si="13"/>
        <v>0</v>
      </c>
      <c r="Q20" s="272"/>
      <c r="R20" s="272"/>
      <c r="S20" s="272">
        <f t="shared" si="11"/>
        <v>0</v>
      </c>
      <c r="T20" s="272"/>
      <c r="U20" s="272"/>
      <c r="V20" s="392">
        <f t="shared" si="6"/>
        <v>0</v>
      </c>
      <c r="W20" s="392">
        <f t="shared" si="7"/>
        <v>0</v>
      </c>
      <c r="X20" s="393">
        <f t="shared" si="8"/>
        <v>0</v>
      </c>
      <c r="Y20" s="392">
        <f t="shared" si="9"/>
        <v>0</v>
      </c>
      <c r="Z20" s="392">
        <f t="shared" si="10"/>
        <v>0</v>
      </c>
      <c r="AA20" s="393">
        <f t="shared" si="1"/>
        <v>0</v>
      </c>
      <c r="AB20" s="393">
        <f t="shared" si="2"/>
        <v>0</v>
      </c>
      <c r="AC20" s="392">
        <f t="shared" si="4"/>
        <v>0</v>
      </c>
      <c r="AD20" s="392">
        <f t="shared" si="5"/>
        <v>0</v>
      </c>
      <c r="AE20" s="393">
        <f t="shared" si="3"/>
        <v>0</v>
      </c>
    </row>
    <row r="21" spans="1:31" ht="13.5" customHeight="1">
      <c r="A21" s="286" t="s">
        <v>30</v>
      </c>
      <c r="B21" s="287" t="s">
        <v>391</v>
      </c>
      <c r="C21" s="272"/>
      <c r="D21" s="272"/>
      <c r="E21" s="272"/>
      <c r="F21" s="272"/>
      <c r="G21" s="272"/>
      <c r="H21" s="272"/>
      <c r="I21" s="272"/>
      <c r="J21" s="272"/>
      <c r="K21" s="272"/>
      <c r="L21" s="272">
        <f t="shared" si="12"/>
        <v>0</v>
      </c>
      <c r="M21" s="272"/>
      <c r="N21" s="272"/>
      <c r="O21" s="272"/>
      <c r="P21" s="272">
        <f t="shared" si="13"/>
        <v>0</v>
      </c>
      <c r="Q21" s="272"/>
      <c r="R21" s="272"/>
      <c r="S21" s="272">
        <f t="shared" si="11"/>
        <v>0</v>
      </c>
      <c r="T21" s="272"/>
      <c r="U21" s="272"/>
      <c r="V21" s="392">
        <f t="shared" si="6"/>
        <v>0</v>
      </c>
      <c r="W21" s="392">
        <f t="shared" si="7"/>
        <v>0</v>
      </c>
      <c r="X21" s="393">
        <f t="shared" si="8"/>
        <v>0</v>
      </c>
      <c r="Y21" s="392">
        <f t="shared" si="9"/>
        <v>0</v>
      </c>
      <c r="Z21" s="392">
        <f t="shared" si="10"/>
        <v>0</v>
      </c>
      <c r="AA21" s="393">
        <f t="shared" si="1"/>
        <v>0</v>
      </c>
      <c r="AB21" s="393">
        <f t="shared" si="2"/>
        <v>0</v>
      </c>
      <c r="AC21" s="392">
        <f t="shared" si="4"/>
        <v>0</v>
      </c>
      <c r="AD21" s="392">
        <f t="shared" si="5"/>
        <v>0</v>
      </c>
      <c r="AE21" s="393">
        <f t="shared" si="3"/>
        <v>0</v>
      </c>
    </row>
    <row r="22" spans="1:31" ht="13.5" customHeight="1">
      <c r="A22" s="286" t="s">
        <v>104</v>
      </c>
      <c r="B22" s="287" t="s">
        <v>392</v>
      </c>
      <c r="C22" s="272"/>
      <c r="D22" s="272"/>
      <c r="E22" s="272"/>
      <c r="F22" s="272"/>
      <c r="G22" s="272"/>
      <c r="H22" s="272"/>
      <c r="I22" s="272"/>
      <c r="J22" s="272"/>
      <c r="K22" s="272"/>
      <c r="L22" s="272">
        <f t="shared" si="12"/>
        <v>0</v>
      </c>
      <c r="M22" s="272"/>
      <c r="N22" s="272"/>
      <c r="O22" s="272"/>
      <c r="P22" s="272">
        <f t="shared" si="13"/>
        <v>0</v>
      </c>
      <c r="Q22" s="272"/>
      <c r="R22" s="272"/>
      <c r="S22" s="272">
        <f t="shared" si="11"/>
        <v>0</v>
      </c>
      <c r="T22" s="272"/>
      <c r="U22" s="272"/>
      <c r="V22" s="392">
        <f t="shared" si="6"/>
        <v>0</v>
      </c>
      <c r="W22" s="392">
        <f t="shared" si="7"/>
        <v>0</v>
      </c>
      <c r="X22" s="393">
        <f t="shared" si="8"/>
        <v>0</v>
      </c>
      <c r="Y22" s="392">
        <f t="shared" si="9"/>
        <v>0</v>
      </c>
      <c r="Z22" s="392">
        <f t="shared" si="10"/>
        <v>0</v>
      </c>
      <c r="AA22" s="393">
        <f t="shared" si="1"/>
        <v>0</v>
      </c>
      <c r="AB22" s="393">
        <f t="shared" si="2"/>
        <v>0</v>
      </c>
      <c r="AC22" s="392">
        <f t="shared" si="4"/>
        <v>0</v>
      </c>
      <c r="AD22" s="392">
        <f t="shared" si="5"/>
        <v>0</v>
      </c>
      <c r="AE22" s="393">
        <f t="shared" si="3"/>
        <v>0</v>
      </c>
    </row>
    <row r="23" spans="1:31" ht="13.5" customHeight="1">
      <c r="A23" s="516"/>
      <c r="B23" s="517"/>
      <c r="C23" s="514"/>
      <c r="D23" s="514"/>
      <c r="E23" s="514"/>
      <c r="F23" s="514"/>
      <c r="G23" s="514"/>
      <c r="H23" s="514"/>
      <c r="I23" s="514"/>
      <c r="J23" s="514"/>
      <c r="K23" s="396"/>
      <c r="L23" s="396"/>
      <c r="M23" s="396"/>
      <c r="N23" s="396"/>
      <c r="O23" s="514"/>
      <c r="P23" s="514"/>
      <c r="Q23" s="514"/>
      <c r="R23" s="514"/>
      <c r="S23" s="514"/>
      <c r="T23" s="514"/>
      <c r="U23" s="396"/>
      <c r="V23" s="392"/>
      <c r="W23" s="392"/>
      <c r="X23" s="393"/>
      <c r="Y23" s="392"/>
      <c r="Z23" s="392"/>
      <c r="AA23" s="393"/>
      <c r="AB23" s="393"/>
      <c r="AC23" s="392"/>
      <c r="AD23" s="392"/>
      <c r="AE23" s="393"/>
    </row>
    <row r="24" spans="1:31" ht="16.5">
      <c r="A24" s="430"/>
      <c r="B24" s="723"/>
      <c r="C24" s="723"/>
      <c r="D24" s="723"/>
      <c r="E24" s="723"/>
      <c r="F24" s="723"/>
      <c r="G24" s="723"/>
      <c r="H24" s="431"/>
      <c r="I24" s="431"/>
      <c r="J24" s="431"/>
      <c r="K24" s="243"/>
      <c r="L24" s="244"/>
      <c r="M24" s="244"/>
      <c r="N24" s="243"/>
      <c r="O24" s="753" t="str">
        <f>TT!C4</f>
        <v>Sơn La, ngày 01 tháng 9 năm 2021</v>
      </c>
      <c r="P24" s="753"/>
      <c r="Q24" s="753"/>
      <c r="R24" s="753"/>
      <c r="S24" s="753"/>
      <c r="T24" s="753"/>
      <c r="U24" s="232"/>
      <c r="V24" s="392"/>
      <c r="W24" s="392"/>
      <c r="X24" s="393"/>
      <c r="Y24" s="392"/>
      <c r="Z24" s="392"/>
      <c r="AA24" s="393"/>
      <c r="AB24" s="393"/>
      <c r="AC24" s="392"/>
      <c r="AD24" s="392"/>
      <c r="AE24" s="393"/>
    </row>
    <row r="25" spans="1:31" ht="16.5">
      <c r="A25" s="120"/>
      <c r="B25" s="708" t="s">
        <v>282</v>
      </c>
      <c r="C25" s="708"/>
      <c r="D25" s="708"/>
      <c r="E25" s="708"/>
      <c r="F25" s="708"/>
      <c r="G25" s="708"/>
      <c r="H25" s="234"/>
      <c r="I25" s="234"/>
      <c r="J25" s="234"/>
      <c r="K25" s="245"/>
      <c r="L25" s="245"/>
      <c r="M25" s="245"/>
      <c r="N25" s="246"/>
      <c r="O25" s="709" t="str">
        <f>TT!C5</f>
        <v>PHÓ CỤC TRƯỞNG</v>
      </c>
      <c r="P25" s="709"/>
      <c r="Q25" s="709"/>
      <c r="R25" s="709"/>
      <c r="S25" s="709"/>
      <c r="T25" s="709"/>
      <c r="U25" s="232"/>
      <c r="V25" s="392"/>
      <c r="W25" s="392"/>
      <c r="X25" s="393"/>
      <c r="Y25" s="392"/>
      <c r="Z25" s="392"/>
      <c r="AA25" s="393"/>
      <c r="AB25" s="393"/>
      <c r="AC25" s="392"/>
      <c r="AD25" s="392"/>
      <c r="AE25" s="393"/>
    </row>
    <row r="26" spans="1:22" ht="16.5">
      <c r="A26" s="3"/>
      <c r="B26" s="231"/>
      <c r="C26" s="231"/>
      <c r="D26" s="232"/>
      <c r="E26" s="232"/>
      <c r="F26" s="232"/>
      <c r="G26" s="231"/>
      <c r="H26" s="231"/>
      <c r="I26" s="231"/>
      <c r="J26" s="231"/>
      <c r="K26" s="232"/>
      <c r="L26" s="232"/>
      <c r="M26" s="232"/>
      <c r="N26" s="232"/>
      <c r="O26" s="232"/>
      <c r="P26" s="235"/>
      <c r="Q26" s="235"/>
      <c r="R26" s="235"/>
      <c r="S26" s="232"/>
      <c r="T26" s="232"/>
      <c r="U26" s="232"/>
      <c r="V26" s="396"/>
    </row>
    <row r="27" spans="1:22" ht="16.5">
      <c r="A27" s="3"/>
      <c r="B27" s="231"/>
      <c r="C27" s="231"/>
      <c r="D27" s="232"/>
      <c r="E27" s="232"/>
      <c r="F27" s="232"/>
      <c r="G27" s="231"/>
      <c r="H27" s="231"/>
      <c r="I27" s="231"/>
      <c r="J27" s="231"/>
      <c r="K27" s="232"/>
      <c r="L27" s="232"/>
      <c r="M27" s="232"/>
      <c r="N27" s="232"/>
      <c r="O27" s="232"/>
      <c r="P27" s="240"/>
      <c r="Q27" s="240"/>
      <c r="R27" s="240"/>
      <c r="S27" s="240"/>
      <c r="T27" s="240"/>
      <c r="U27" s="240"/>
      <c r="V27" s="396"/>
    </row>
    <row r="28" spans="1:21" ht="16.5">
      <c r="A28" s="3"/>
      <c r="B28" s="231"/>
      <c r="C28" s="231"/>
      <c r="D28" s="232"/>
      <c r="E28" s="232"/>
      <c r="F28" s="232"/>
      <c r="G28" s="231"/>
      <c r="H28" s="231"/>
      <c r="I28" s="231"/>
      <c r="J28" s="231"/>
      <c r="K28" s="232"/>
      <c r="L28" s="232"/>
      <c r="M28" s="232"/>
      <c r="N28" s="232"/>
      <c r="O28" s="232"/>
      <c r="P28" s="240"/>
      <c r="Q28" s="240"/>
      <c r="R28" s="240"/>
      <c r="S28" s="240"/>
      <c r="T28" s="240"/>
      <c r="U28" s="240"/>
    </row>
    <row r="29" spans="1:21" ht="16.5">
      <c r="A29" s="3"/>
      <c r="B29" s="709" t="str">
        <f>TT!C6</f>
        <v>Nguyễn Thị Ngọc</v>
      </c>
      <c r="C29" s="709"/>
      <c r="D29" s="709"/>
      <c r="E29" s="709"/>
      <c r="F29" s="709"/>
      <c r="G29" s="709"/>
      <c r="H29" s="235"/>
      <c r="I29" s="235"/>
      <c r="J29" s="235"/>
      <c r="K29" s="232"/>
      <c r="L29" s="232"/>
      <c r="M29" s="232"/>
      <c r="N29" s="232"/>
      <c r="O29" s="709" t="str">
        <f>TT!C3</f>
        <v>Lò Anh Vĩnh</v>
      </c>
      <c r="P29" s="709"/>
      <c r="Q29" s="709"/>
      <c r="R29" s="709"/>
      <c r="S29" s="709"/>
      <c r="T29" s="709"/>
      <c r="U29" s="232"/>
    </row>
    <row r="30" spans="1:35" ht="16.5">
      <c r="A30" s="240"/>
      <c r="B30" s="240"/>
      <c r="C30" s="240"/>
      <c r="D30" s="240"/>
      <c r="E30" s="240"/>
      <c r="F30" s="240"/>
      <c r="G30" s="240"/>
      <c r="H30" s="240"/>
      <c r="I30" s="240"/>
      <c r="J30" s="240"/>
      <c r="K30" s="240"/>
      <c r="L30" s="240"/>
      <c r="M30" s="240"/>
      <c r="N30" s="240"/>
      <c r="O30" s="240"/>
      <c r="P30" s="231"/>
      <c r="Q30" s="231"/>
      <c r="R30" s="231"/>
      <c r="S30" s="232"/>
      <c r="T30" s="232"/>
      <c r="U30" s="232"/>
      <c r="V30" s="390"/>
      <c r="W30" s="390"/>
      <c r="X30" s="390"/>
      <c r="Y30" s="390"/>
      <c r="Z30" s="390"/>
      <c r="AA30" s="390"/>
      <c r="AB30" s="390"/>
      <c r="AC30" s="390"/>
      <c r="AD30" s="390"/>
      <c r="AE30" s="390"/>
      <c r="AF30" s="390"/>
      <c r="AG30" s="390"/>
      <c r="AH30" s="390"/>
      <c r="AI30" s="390"/>
    </row>
    <row r="31" spans="1:21" ht="16.5">
      <c r="A31" s="240"/>
      <c r="B31" s="240"/>
      <c r="C31" s="240"/>
      <c r="D31" s="240"/>
      <c r="E31" s="240"/>
      <c r="F31" s="240"/>
      <c r="G31" s="240"/>
      <c r="H31" s="240"/>
      <c r="I31" s="240"/>
      <c r="J31" s="240"/>
      <c r="K31" s="240"/>
      <c r="L31" s="240"/>
      <c r="M31" s="240"/>
      <c r="N31" s="240"/>
      <c r="O31" s="240"/>
      <c r="P31" s="235"/>
      <c r="Q31" s="235"/>
      <c r="R31" s="235"/>
      <c r="S31" s="232"/>
      <c r="T31" s="232"/>
      <c r="U31" s="232"/>
    </row>
  </sheetData>
  <sheetProtection formatCells="0" formatColumns="0" formatRows="0" insertRows="0" deleteRows="0"/>
  <mergeCells count="42">
    <mergeCell ref="M5:O5"/>
    <mergeCell ref="S3:U5"/>
    <mergeCell ref="A8:B8"/>
    <mergeCell ref="A9:B9"/>
    <mergeCell ref="S6:S7"/>
    <mergeCell ref="T6:T7"/>
    <mergeCell ref="U6:U7"/>
    <mergeCell ref="N6:N7"/>
    <mergeCell ref="O6:O7"/>
    <mergeCell ref="P5:P7"/>
    <mergeCell ref="Q6:Q7"/>
    <mergeCell ref="R6:R7"/>
    <mergeCell ref="I3:K5"/>
    <mergeCell ref="L3:R3"/>
    <mergeCell ref="B29:G29"/>
    <mergeCell ref="O24:T24"/>
    <mergeCell ref="O25:T25"/>
    <mergeCell ref="O29:T29"/>
    <mergeCell ref="E6:E7"/>
    <mergeCell ref="F6:F7"/>
    <mergeCell ref="B24:G24"/>
    <mergeCell ref="B25:G25"/>
    <mergeCell ref="P4:R4"/>
    <mergeCell ref="K6:K7"/>
    <mergeCell ref="G6:G7"/>
    <mergeCell ref="H6:H7"/>
    <mergeCell ref="F1:P1"/>
    <mergeCell ref="Q5:R5"/>
    <mergeCell ref="L5:L7"/>
    <mergeCell ref="M6:M7"/>
    <mergeCell ref="I6:I7"/>
    <mergeCell ref="J6:J7"/>
    <mergeCell ref="A1:E1"/>
    <mergeCell ref="Q1:U1"/>
    <mergeCell ref="Q2:U2"/>
    <mergeCell ref="C3:E5"/>
    <mergeCell ref="F3:H5"/>
    <mergeCell ref="A3:A7"/>
    <mergeCell ref="B3:B7"/>
    <mergeCell ref="C6:C7"/>
    <mergeCell ref="D6:D7"/>
    <mergeCell ref="L4:O4"/>
  </mergeCells>
  <printOptions/>
  <pageMargins left="0.33" right="0.3" top="0.39" bottom="0.36" header="0.31496062992126" footer="0.31496062992126"/>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tabColor rgb="FF0070C0"/>
  </sheetPr>
  <dimension ref="A1:AU32"/>
  <sheetViews>
    <sheetView view="pageBreakPreview" zoomScaleSheetLayoutView="100" zoomScalePageLayoutView="0" workbookViewId="0" topLeftCell="P7">
      <selection activeCell="AJ7" sqref="AJ1:AO16384"/>
    </sheetView>
  </sheetViews>
  <sheetFormatPr defaultColWidth="9.00390625" defaultRowHeight="15.75"/>
  <cols>
    <col min="1" max="1" width="3.75390625" style="121" customWidth="1"/>
    <col min="2" max="2" width="26.125" style="121" customWidth="1"/>
    <col min="3" max="24" width="5.00390625" style="1" customWidth="1"/>
    <col min="25" max="29" width="0" style="1" hidden="1" customWidth="1"/>
    <col min="30" max="35" width="9.00390625" style="1" customWidth="1"/>
    <col min="36" max="41" width="0" style="1" hidden="1" customWidth="1"/>
    <col min="42" max="16384" width="9.00390625" style="1" customWidth="1"/>
  </cols>
  <sheetData>
    <row r="1" spans="1:24" ht="64.5" customHeight="1">
      <c r="A1" s="582" t="s">
        <v>321</v>
      </c>
      <c r="B1" s="582"/>
      <c r="C1" s="582"/>
      <c r="D1" s="582"/>
      <c r="E1" s="582"/>
      <c r="F1" s="646" t="str">
        <f>"KẾT QUẢ GIÁM SÁT, KIỂM SÁT THI HÀNH ÁN DÂN SỰ
"&amp;TT!C8&amp;""</f>
        <v>KẾT QUẢ GIÁM SÁT, KIỂM SÁT THI HÀNH ÁN DÂN SỰ
11 tháng/năm 2021</v>
      </c>
      <c r="G1" s="646"/>
      <c r="H1" s="646"/>
      <c r="I1" s="646"/>
      <c r="J1" s="646"/>
      <c r="K1" s="646"/>
      <c r="L1" s="646"/>
      <c r="M1" s="646"/>
      <c r="N1" s="646"/>
      <c r="O1" s="646"/>
      <c r="P1" s="646"/>
      <c r="Q1" s="646"/>
      <c r="R1" s="600" t="str">
        <f>TT!C2</f>
        <v>Đơn vị  báo cáo: CỤC THI HÀNH ÁN DÂN SỰ TỈNH SƠN LA
Đơn vị nhận báo cáo: TỔNG CỤC THI HÀNH ÁN DÂN SỰ</v>
      </c>
      <c r="S1" s="600"/>
      <c r="T1" s="600"/>
      <c r="U1" s="600"/>
      <c r="V1" s="600"/>
      <c r="W1" s="600"/>
      <c r="X1" s="600"/>
    </row>
    <row r="2" spans="1:24" ht="14.25" customHeight="1">
      <c r="A2" s="25"/>
      <c r="B2" s="3"/>
      <c r="C2" s="3"/>
      <c r="D2" s="3"/>
      <c r="E2" s="36"/>
      <c r="F2" s="41"/>
      <c r="G2" s="41"/>
      <c r="H2" s="758"/>
      <c r="I2" s="758"/>
      <c r="J2" s="157"/>
      <c r="K2" s="117"/>
      <c r="L2" s="759"/>
      <c r="M2" s="759"/>
      <c r="N2" s="759"/>
      <c r="O2" s="759"/>
      <c r="P2" s="759"/>
      <c r="Q2" s="118"/>
      <c r="R2" s="760"/>
      <c r="S2" s="760"/>
      <c r="T2" s="760"/>
      <c r="U2" s="760"/>
      <c r="V2" s="760"/>
      <c r="W2" s="760"/>
      <c r="X2" s="760"/>
    </row>
    <row r="3" spans="1:24" s="119" customFormat="1" ht="15.75" customHeight="1">
      <c r="A3" s="698" t="s">
        <v>232</v>
      </c>
      <c r="B3" s="764" t="s">
        <v>157</v>
      </c>
      <c r="C3" s="765" t="s">
        <v>283</v>
      </c>
      <c r="D3" s="766"/>
      <c r="E3" s="766"/>
      <c r="F3" s="766"/>
      <c r="G3" s="766"/>
      <c r="H3" s="766"/>
      <c r="I3" s="766"/>
      <c r="J3" s="767"/>
      <c r="K3" s="761" t="s">
        <v>302</v>
      </c>
      <c r="L3" s="762"/>
      <c r="M3" s="762"/>
      <c r="N3" s="762"/>
      <c r="O3" s="762"/>
      <c r="P3" s="762"/>
      <c r="Q3" s="763"/>
      <c r="R3" s="757" t="s">
        <v>303</v>
      </c>
      <c r="S3" s="757"/>
      <c r="T3" s="757"/>
      <c r="U3" s="757"/>
      <c r="V3" s="757"/>
      <c r="W3" s="757"/>
      <c r="X3" s="757"/>
    </row>
    <row r="4" spans="1:24" s="119" customFormat="1" ht="39.75" customHeight="1">
      <c r="A4" s="698"/>
      <c r="B4" s="764"/>
      <c r="C4" s="698" t="s">
        <v>233</v>
      </c>
      <c r="D4" s="698" t="s">
        <v>234</v>
      </c>
      <c r="E4" s="698"/>
      <c r="F4" s="698"/>
      <c r="G4" s="698"/>
      <c r="H4" s="698" t="s">
        <v>235</v>
      </c>
      <c r="I4" s="698"/>
      <c r="J4" s="698"/>
      <c r="K4" s="756" t="s">
        <v>236</v>
      </c>
      <c r="L4" s="756" t="s">
        <v>237</v>
      </c>
      <c r="M4" s="756"/>
      <c r="N4" s="756"/>
      <c r="O4" s="756" t="s">
        <v>238</v>
      </c>
      <c r="P4" s="756"/>
      <c r="Q4" s="756"/>
      <c r="R4" s="756" t="s">
        <v>239</v>
      </c>
      <c r="S4" s="756" t="s">
        <v>240</v>
      </c>
      <c r="T4" s="756"/>
      <c r="U4" s="756"/>
      <c r="V4" s="756" t="s">
        <v>241</v>
      </c>
      <c r="W4" s="756"/>
      <c r="X4" s="756"/>
    </row>
    <row r="5" spans="1:24" s="119" customFormat="1" ht="17.25" customHeight="1">
      <c r="A5" s="698"/>
      <c r="B5" s="764"/>
      <c r="C5" s="698"/>
      <c r="D5" s="698" t="s">
        <v>242</v>
      </c>
      <c r="E5" s="698" t="s">
        <v>243</v>
      </c>
      <c r="F5" s="698" t="s">
        <v>244</v>
      </c>
      <c r="G5" s="698" t="s">
        <v>230</v>
      </c>
      <c r="H5" s="698" t="s">
        <v>245</v>
      </c>
      <c r="I5" s="698" t="s">
        <v>246</v>
      </c>
      <c r="J5" s="698" t="s">
        <v>247</v>
      </c>
      <c r="K5" s="756"/>
      <c r="L5" s="756" t="s">
        <v>245</v>
      </c>
      <c r="M5" s="756" t="s">
        <v>246</v>
      </c>
      <c r="N5" s="698" t="s">
        <v>247</v>
      </c>
      <c r="O5" s="756" t="s">
        <v>245</v>
      </c>
      <c r="P5" s="756" t="s">
        <v>246</v>
      </c>
      <c r="Q5" s="698" t="s">
        <v>247</v>
      </c>
      <c r="R5" s="756"/>
      <c r="S5" s="756" t="s">
        <v>245</v>
      </c>
      <c r="T5" s="756" t="s">
        <v>246</v>
      </c>
      <c r="U5" s="698" t="s">
        <v>247</v>
      </c>
      <c r="V5" s="756" t="s">
        <v>245</v>
      </c>
      <c r="W5" s="756" t="s">
        <v>246</v>
      </c>
      <c r="X5" s="698" t="s">
        <v>247</v>
      </c>
    </row>
    <row r="6" spans="1:24" s="119" customFormat="1" ht="17.25" customHeight="1">
      <c r="A6" s="698"/>
      <c r="B6" s="764"/>
      <c r="C6" s="698"/>
      <c r="D6" s="698"/>
      <c r="E6" s="698"/>
      <c r="F6" s="698"/>
      <c r="G6" s="698"/>
      <c r="H6" s="698"/>
      <c r="I6" s="698"/>
      <c r="J6" s="698"/>
      <c r="K6" s="756"/>
      <c r="L6" s="756"/>
      <c r="M6" s="756"/>
      <c r="N6" s="698"/>
      <c r="O6" s="756"/>
      <c r="P6" s="756"/>
      <c r="Q6" s="698"/>
      <c r="R6" s="756"/>
      <c r="S6" s="756"/>
      <c r="T6" s="756"/>
      <c r="U6" s="698"/>
      <c r="V6" s="756"/>
      <c r="W6" s="756"/>
      <c r="X6" s="698"/>
    </row>
    <row r="7" spans="1:24" ht="17.25" customHeight="1">
      <c r="A7" s="698"/>
      <c r="B7" s="764"/>
      <c r="C7" s="698"/>
      <c r="D7" s="698"/>
      <c r="E7" s="698"/>
      <c r="F7" s="698"/>
      <c r="G7" s="698"/>
      <c r="H7" s="698"/>
      <c r="I7" s="698"/>
      <c r="J7" s="698"/>
      <c r="K7" s="756"/>
      <c r="L7" s="756"/>
      <c r="M7" s="756"/>
      <c r="N7" s="698"/>
      <c r="O7" s="756"/>
      <c r="P7" s="756"/>
      <c r="Q7" s="698"/>
      <c r="R7" s="756"/>
      <c r="S7" s="756"/>
      <c r="T7" s="756"/>
      <c r="U7" s="698"/>
      <c r="V7" s="756"/>
      <c r="W7" s="756"/>
      <c r="X7" s="698"/>
    </row>
    <row r="8" spans="1:24" ht="17.25" customHeight="1">
      <c r="A8" s="699" t="s">
        <v>3</v>
      </c>
      <c r="B8" s="768"/>
      <c r="C8" s="113">
        <v>1</v>
      </c>
      <c r="D8" s="113">
        <v>2</v>
      </c>
      <c r="E8" s="113" t="s">
        <v>19</v>
      </c>
      <c r="F8" s="113">
        <v>4</v>
      </c>
      <c r="G8" s="113">
        <v>5</v>
      </c>
      <c r="H8" s="113">
        <v>6</v>
      </c>
      <c r="I8" s="113">
        <v>7</v>
      </c>
      <c r="J8" s="113">
        <v>8</v>
      </c>
      <c r="K8" s="113">
        <v>9</v>
      </c>
      <c r="L8" s="113">
        <v>10</v>
      </c>
      <c r="M8" s="113">
        <v>11</v>
      </c>
      <c r="N8" s="113">
        <v>12</v>
      </c>
      <c r="O8" s="113">
        <v>13</v>
      </c>
      <c r="P8" s="113">
        <v>14</v>
      </c>
      <c r="Q8" s="113">
        <v>15</v>
      </c>
      <c r="R8" s="113">
        <v>16</v>
      </c>
      <c r="S8" s="113">
        <v>17</v>
      </c>
      <c r="T8" s="113">
        <v>18</v>
      </c>
      <c r="U8" s="113">
        <v>19</v>
      </c>
      <c r="V8" s="113">
        <v>20</v>
      </c>
      <c r="W8" s="113">
        <v>21</v>
      </c>
      <c r="X8" s="113">
        <v>22</v>
      </c>
    </row>
    <row r="9" spans="1:27" s="474" customFormat="1" ht="21" customHeight="1">
      <c r="A9" s="769" t="s">
        <v>248</v>
      </c>
      <c r="B9" s="769"/>
      <c r="C9" s="472">
        <f>C10+C11</f>
        <v>0</v>
      </c>
      <c r="D9" s="472">
        <f aca="true" t="shared" si="0" ref="D9:X9">D10+D11</f>
        <v>0</v>
      </c>
      <c r="E9" s="472">
        <f t="shared" si="0"/>
        <v>0</v>
      </c>
      <c r="F9" s="472">
        <f t="shared" si="0"/>
        <v>0</v>
      </c>
      <c r="G9" s="472">
        <f t="shared" si="0"/>
        <v>0</v>
      </c>
      <c r="H9" s="472">
        <f t="shared" si="0"/>
        <v>0</v>
      </c>
      <c r="I9" s="472">
        <f t="shared" si="0"/>
        <v>0</v>
      </c>
      <c r="J9" s="472">
        <f t="shared" si="0"/>
        <v>0</v>
      </c>
      <c r="K9" s="472">
        <f t="shared" si="0"/>
        <v>0</v>
      </c>
      <c r="L9" s="472">
        <f t="shared" si="0"/>
        <v>0</v>
      </c>
      <c r="M9" s="472">
        <f t="shared" si="0"/>
        <v>0</v>
      </c>
      <c r="N9" s="472">
        <f t="shared" si="0"/>
        <v>0</v>
      </c>
      <c r="O9" s="472">
        <f t="shared" si="0"/>
        <v>0</v>
      </c>
      <c r="P9" s="472">
        <f t="shared" si="0"/>
        <v>0</v>
      </c>
      <c r="Q9" s="472">
        <f t="shared" si="0"/>
        <v>0</v>
      </c>
      <c r="R9" s="472">
        <f t="shared" si="0"/>
        <v>16</v>
      </c>
      <c r="S9" s="472">
        <f t="shared" si="0"/>
        <v>3</v>
      </c>
      <c r="T9" s="472">
        <f t="shared" si="0"/>
        <v>0</v>
      </c>
      <c r="U9" s="472">
        <f t="shared" si="0"/>
        <v>0</v>
      </c>
      <c r="V9" s="472">
        <f t="shared" si="0"/>
        <v>12</v>
      </c>
      <c r="W9" s="472">
        <f t="shared" si="0"/>
        <v>1</v>
      </c>
      <c r="X9" s="472">
        <f t="shared" si="0"/>
        <v>0</v>
      </c>
      <c r="Y9" s="473">
        <f>C9</f>
        <v>0</v>
      </c>
      <c r="Z9" s="473">
        <f>H9+I9+J9</f>
        <v>0</v>
      </c>
      <c r="AA9" s="473">
        <f>Y9-Z9</f>
        <v>0</v>
      </c>
    </row>
    <row r="10" spans="1:27" s="251" customFormat="1" ht="21" customHeight="1">
      <c r="A10" s="292" t="s">
        <v>0</v>
      </c>
      <c r="B10" s="309" t="s">
        <v>324</v>
      </c>
      <c r="C10" s="293"/>
      <c r="D10" s="272"/>
      <c r="E10" s="272"/>
      <c r="F10" s="272"/>
      <c r="G10" s="272"/>
      <c r="H10" s="272"/>
      <c r="I10" s="272"/>
      <c r="J10" s="272"/>
      <c r="K10" s="272">
        <f>L10+M10+N10+O10+P10+Q10</f>
        <v>0</v>
      </c>
      <c r="L10" s="272"/>
      <c r="M10" s="272"/>
      <c r="N10" s="272"/>
      <c r="O10" s="272"/>
      <c r="P10" s="272"/>
      <c r="Q10" s="272"/>
      <c r="R10" s="272">
        <f>S10+T10+U10++V10+W10+X10</f>
        <v>1</v>
      </c>
      <c r="S10" s="272"/>
      <c r="T10" s="272"/>
      <c r="U10" s="423"/>
      <c r="V10" s="423">
        <v>1</v>
      </c>
      <c r="W10" s="423"/>
      <c r="X10" s="423"/>
      <c r="Y10" s="294">
        <f>C10</f>
        <v>0</v>
      </c>
      <c r="Z10" s="294">
        <f>H10+I10+J10</f>
        <v>0</v>
      </c>
      <c r="AA10" s="294">
        <f>Y10-Z10</f>
        <v>0</v>
      </c>
    </row>
    <row r="11" spans="1:27" s="251" customFormat="1" ht="21" customHeight="1">
      <c r="A11" s="475" t="s">
        <v>1</v>
      </c>
      <c r="B11" s="476" t="s">
        <v>8</v>
      </c>
      <c r="C11" s="473">
        <f>SUM(C12:C23)</f>
        <v>0</v>
      </c>
      <c r="D11" s="473">
        <f aca="true" t="shared" si="1" ref="D11:X11">SUM(D12:D23)</f>
        <v>0</v>
      </c>
      <c r="E11" s="473">
        <f t="shared" si="1"/>
        <v>0</v>
      </c>
      <c r="F11" s="473">
        <f t="shared" si="1"/>
        <v>0</v>
      </c>
      <c r="G11" s="473">
        <f t="shared" si="1"/>
        <v>0</v>
      </c>
      <c r="H11" s="473">
        <f t="shared" si="1"/>
        <v>0</v>
      </c>
      <c r="I11" s="473">
        <f t="shared" si="1"/>
        <v>0</v>
      </c>
      <c r="J11" s="473">
        <f t="shared" si="1"/>
        <v>0</v>
      </c>
      <c r="K11" s="473">
        <f t="shared" si="1"/>
        <v>0</v>
      </c>
      <c r="L11" s="473">
        <f t="shared" si="1"/>
        <v>0</v>
      </c>
      <c r="M11" s="473">
        <f t="shared" si="1"/>
        <v>0</v>
      </c>
      <c r="N11" s="473">
        <f t="shared" si="1"/>
        <v>0</v>
      </c>
      <c r="O11" s="473">
        <f t="shared" si="1"/>
        <v>0</v>
      </c>
      <c r="P11" s="473">
        <f t="shared" si="1"/>
        <v>0</v>
      </c>
      <c r="Q11" s="473">
        <f t="shared" si="1"/>
        <v>0</v>
      </c>
      <c r="R11" s="473">
        <f t="shared" si="1"/>
        <v>15</v>
      </c>
      <c r="S11" s="473">
        <f t="shared" si="1"/>
        <v>3</v>
      </c>
      <c r="T11" s="473">
        <f t="shared" si="1"/>
        <v>0</v>
      </c>
      <c r="U11" s="473">
        <f t="shared" si="1"/>
        <v>0</v>
      </c>
      <c r="V11" s="473">
        <f t="shared" si="1"/>
        <v>11</v>
      </c>
      <c r="W11" s="473">
        <f t="shared" si="1"/>
        <v>1</v>
      </c>
      <c r="X11" s="473">
        <f t="shared" si="1"/>
        <v>0</v>
      </c>
      <c r="Y11" s="294">
        <f>C11</f>
        <v>0</v>
      </c>
      <c r="Z11" s="294">
        <f>H11+I11+J11</f>
        <v>0</v>
      </c>
      <c r="AA11" s="294">
        <f>Y11-Z11</f>
        <v>0</v>
      </c>
    </row>
    <row r="12" spans="1:36" s="351" customFormat="1" ht="12.75">
      <c r="A12" s="427" t="s">
        <v>13</v>
      </c>
      <c r="B12" s="428" t="s">
        <v>381</v>
      </c>
      <c r="C12" s="294"/>
      <c r="D12" s="423"/>
      <c r="E12" s="423"/>
      <c r="F12" s="423"/>
      <c r="G12" s="423"/>
      <c r="H12" s="423"/>
      <c r="I12" s="423"/>
      <c r="J12" s="423"/>
      <c r="K12" s="423">
        <f aca="true" t="shared" si="2" ref="K12:K23">L12+M12+N12+O12+P12+Q12</f>
        <v>0</v>
      </c>
      <c r="L12" s="423"/>
      <c r="M12" s="423"/>
      <c r="N12" s="423"/>
      <c r="O12" s="423"/>
      <c r="P12" s="423"/>
      <c r="Q12" s="423"/>
      <c r="R12" s="423">
        <f>S12+T12+U12++V12+W12+X12</f>
        <v>3</v>
      </c>
      <c r="S12" s="423">
        <v>1</v>
      </c>
      <c r="T12" s="423"/>
      <c r="U12" s="423"/>
      <c r="V12" s="423">
        <v>2</v>
      </c>
      <c r="W12" s="423"/>
      <c r="X12" s="423"/>
      <c r="Y12" s="294">
        <f aca="true" t="shared" si="3" ref="Y12:Y23">C12</f>
        <v>0</v>
      </c>
      <c r="Z12" s="294">
        <f aca="true" t="shared" si="4" ref="Z12:Z23">H12+I12+J12</f>
        <v>0</v>
      </c>
      <c r="AA12" s="294">
        <f aca="true" t="shared" si="5" ref="AA12:AA23">Y12-Z12</f>
        <v>0</v>
      </c>
      <c r="AJ12" s="273"/>
    </row>
    <row r="13" spans="1:47" s="389" customFormat="1" ht="12.75">
      <c r="A13" s="292" t="s">
        <v>14</v>
      </c>
      <c r="B13" s="428" t="s">
        <v>382</v>
      </c>
      <c r="C13" s="293"/>
      <c r="D13" s="272"/>
      <c r="E13" s="272"/>
      <c r="F13" s="272"/>
      <c r="G13" s="272"/>
      <c r="H13" s="272"/>
      <c r="I13" s="272"/>
      <c r="J13" s="272"/>
      <c r="K13" s="272">
        <f t="shared" si="2"/>
        <v>0</v>
      </c>
      <c r="L13" s="272"/>
      <c r="M13" s="272"/>
      <c r="N13" s="272"/>
      <c r="O13" s="272"/>
      <c r="P13" s="423"/>
      <c r="Q13" s="423"/>
      <c r="R13" s="423">
        <f aca="true" t="shared" si="6" ref="R13:R23">S13+T13+U13++V13+W13+X13</f>
        <v>1</v>
      </c>
      <c r="S13" s="423"/>
      <c r="T13" s="423"/>
      <c r="U13" s="423"/>
      <c r="V13" s="423">
        <v>1</v>
      </c>
      <c r="W13" s="423"/>
      <c r="X13" s="423"/>
      <c r="Y13" s="294">
        <f t="shared" si="3"/>
        <v>0</v>
      </c>
      <c r="Z13" s="294">
        <f t="shared" si="4"/>
        <v>0</v>
      </c>
      <c r="AA13" s="294">
        <f t="shared" si="5"/>
        <v>0</v>
      </c>
      <c r="AB13" s="351"/>
      <c r="AC13" s="351"/>
      <c r="AD13" s="351"/>
      <c r="AE13" s="351"/>
      <c r="AF13" s="351"/>
      <c r="AG13" s="351"/>
      <c r="AH13" s="351"/>
      <c r="AI13" s="351"/>
      <c r="AJ13" s="273"/>
      <c r="AK13" s="351"/>
      <c r="AL13" s="351"/>
      <c r="AM13" s="351"/>
      <c r="AN13" s="351"/>
      <c r="AO13" s="351"/>
      <c r="AP13" s="351"/>
      <c r="AQ13" s="351"/>
      <c r="AR13" s="351"/>
      <c r="AS13" s="351"/>
      <c r="AT13" s="351"/>
      <c r="AU13" s="351"/>
    </row>
    <row r="14" spans="1:47" s="389" customFormat="1" ht="12.75">
      <c r="A14" s="292" t="s">
        <v>19</v>
      </c>
      <c r="B14" s="309" t="s">
        <v>383</v>
      </c>
      <c r="C14" s="293"/>
      <c r="D14" s="272"/>
      <c r="E14" s="272"/>
      <c r="F14" s="272"/>
      <c r="G14" s="272"/>
      <c r="H14" s="272"/>
      <c r="I14" s="272"/>
      <c r="J14" s="272"/>
      <c r="K14" s="272">
        <f t="shared" si="2"/>
        <v>0</v>
      </c>
      <c r="L14" s="272"/>
      <c r="M14" s="272"/>
      <c r="N14" s="272"/>
      <c r="O14" s="272"/>
      <c r="P14" s="272"/>
      <c r="Q14" s="272"/>
      <c r="R14" s="272">
        <f t="shared" si="6"/>
        <v>0</v>
      </c>
      <c r="S14" s="272"/>
      <c r="T14" s="272"/>
      <c r="U14" s="272"/>
      <c r="V14" s="272"/>
      <c r="W14" s="272"/>
      <c r="X14" s="272"/>
      <c r="Y14" s="294">
        <f t="shared" si="3"/>
        <v>0</v>
      </c>
      <c r="Z14" s="294">
        <f t="shared" si="4"/>
        <v>0</v>
      </c>
      <c r="AA14" s="294">
        <f t="shared" si="5"/>
        <v>0</v>
      </c>
      <c r="AB14" s="351"/>
      <c r="AC14" s="351"/>
      <c r="AD14" s="351"/>
      <c r="AE14" s="351"/>
      <c r="AF14" s="351"/>
      <c r="AG14" s="351"/>
      <c r="AH14" s="351"/>
      <c r="AI14" s="351"/>
      <c r="AJ14" s="273"/>
      <c r="AK14" s="351"/>
      <c r="AL14" s="351"/>
      <c r="AM14" s="351"/>
      <c r="AN14" s="351"/>
      <c r="AO14" s="351"/>
      <c r="AP14" s="351"/>
      <c r="AQ14" s="351"/>
      <c r="AR14" s="351"/>
      <c r="AS14" s="351"/>
      <c r="AT14" s="351"/>
      <c r="AU14" s="351"/>
    </row>
    <row r="15" spans="1:47" s="389" customFormat="1" ht="12.75">
      <c r="A15" s="292" t="s">
        <v>22</v>
      </c>
      <c r="B15" s="309" t="s">
        <v>384</v>
      </c>
      <c r="C15" s="293"/>
      <c r="D15" s="272"/>
      <c r="E15" s="272"/>
      <c r="F15" s="272"/>
      <c r="G15" s="272"/>
      <c r="H15" s="272"/>
      <c r="I15" s="272"/>
      <c r="J15" s="272"/>
      <c r="K15" s="272">
        <f t="shared" si="2"/>
        <v>0</v>
      </c>
      <c r="L15" s="272"/>
      <c r="M15" s="272"/>
      <c r="N15" s="272"/>
      <c r="O15" s="272"/>
      <c r="P15" s="272"/>
      <c r="Q15" s="272"/>
      <c r="R15" s="272">
        <f t="shared" si="6"/>
        <v>3</v>
      </c>
      <c r="S15" s="272"/>
      <c r="T15" s="272"/>
      <c r="U15" s="272"/>
      <c r="V15" s="272">
        <v>2</v>
      </c>
      <c r="W15" s="272">
        <v>1</v>
      </c>
      <c r="X15" s="272"/>
      <c r="Y15" s="294">
        <f t="shared" si="3"/>
        <v>0</v>
      </c>
      <c r="Z15" s="294">
        <f t="shared" si="4"/>
        <v>0</v>
      </c>
      <c r="AA15" s="294">
        <f t="shared" si="5"/>
        <v>0</v>
      </c>
      <c r="AB15" s="351"/>
      <c r="AC15" s="351"/>
      <c r="AD15" s="351"/>
      <c r="AE15" s="351"/>
      <c r="AF15" s="351"/>
      <c r="AG15" s="351"/>
      <c r="AH15" s="351"/>
      <c r="AI15" s="351"/>
      <c r="AJ15" s="273" t="s">
        <v>453</v>
      </c>
      <c r="AK15" s="351"/>
      <c r="AL15" s="351"/>
      <c r="AM15" s="351"/>
      <c r="AN15" s="351"/>
      <c r="AO15" s="351"/>
      <c r="AP15" s="351"/>
      <c r="AQ15" s="351"/>
      <c r="AR15" s="351"/>
      <c r="AS15" s="351"/>
      <c r="AT15" s="351"/>
      <c r="AU15" s="351"/>
    </row>
    <row r="16" spans="1:47" s="389" customFormat="1" ht="12.75">
      <c r="A16" s="292" t="s">
        <v>23</v>
      </c>
      <c r="B16" s="309" t="s">
        <v>385</v>
      </c>
      <c r="C16" s="293"/>
      <c r="D16" s="272"/>
      <c r="E16" s="272"/>
      <c r="F16" s="272"/>
      <c r="G16" s="272"/>
      <c r="H16" s="272"/>
      <c r="I16" s="272"/>
      <c r="J16" s="272"/>
      <c r="K16" s="272">
        <f t="shared" si="2"/>
        <v>0</v>
      </c>
      <c r="L16" s="272"/>
      <c r="M16" s="272"/>
      <c r="N16" s="272"/>
      <c r="O16" s="272"/>
      <c r="P16" s="272"/>
      <c r="Q16" s="272"/>
      <c r="R16" s="272">
        <f t="shared" si="6"/>
        <v>1</v>
      </c>
      <c r="S16" s="272"/>
      <c r="T16" s="272"/>
      <c r="U16" s="272"/>
      <c r="V16" s="272">
        <v>1</v>
      </c>
      <c r="W16" s="272"/>
      <c r="X16" s="272"/>
      <c r="Y16" s="294">
        <f t="shared" si="3"/>
        <v>0</v>
      </c>
      <c r="Z16" s="294">
        <f t="shared" si="4"/>
        <v>0</v>
      </c>
      <c r="AA16" s="294">
        <f t="shared" si="5"/>
        <v>0</v>
      </c>
      <c r="AB16" s="351"/>
      <c r="AC16" s="351"/>
      <c r="AD16" s="351"/>
      <c r="AE16" s="351"/>
      <c r="AF16" s="351"/>
      <c r="AG16" s="351"/>
      <c r="AH16" s="351"/>
      <c r="AI16" s="351"/>
      <c r="AJ16" s="273" t="s">
        <v>454</v>
      </c>
      <c r="AK16" s="351"/>
      <c r="AL16" s="351"/>
      <c r="AM16" s="351"/>
      <c r="AN16" s="351"/>
      <c r="AO16" s="351"/>
      <c r="AP16" s="351"/>
      <c r="AQ16" s="351"/>
      <c r="AR16" s="351"/>
      <c r="AS16" s="351"/>
      <c r="AT16" s="351"/>
      <c r="AU16" s="351"/>
    </row>
    <row r="17" spans="1:47" s="389" customFormat="1" ht="12.75">
      <c r="A17" s="292" t="s">
        <v>24</v>
      </c>
      <c r="B17" s="309" t="s">
        <v>386</v>
      </c>
      <c r="C17" s="293"/>
      <c r="D17" s="272"/>
      <c r="E17" s="272"/>
      <c r="F17" s="272"/>
      <c r="G17" s="272"/>
      <c r="H17" s="272"/>
      <c r="I17" s="272"/>
      <c r="J17" s="272"/>
      <c r="K17" s="272">
        <f t="shared" si="2"/>
        <v>0</v>
      </c>
      <c r="L17" s="272"/>
      <c r="M17" s="272"/>
      <c r="N17" s="272"/>
      <c r="O17" s="272"/>
      <c r="P17" s="272"/>
      <c r="Q17" s="272"/>
      <c r="R17" s="272">
        <f t="shared" si="6"/>
        <v>1</v>
      </c>
      <c r="S17" s="272"/>
      <c r="T17" s="272"/>
      <c r="U17" s="272"/>
      <c r="V17" s="272">
        <v>1</v>
      </c>
      <c r="W17" s="272"/>
      <c r="X17" s="272"/>
      <c r="Y17" s="294">
        <f t="shared" si="3"/>
        <v>0</v>
      </c>
      <c r="Z17" s="294">
        <f t="shared" si="4"/>
        <v>0</v>
      </c>
      <c r="AA17" s="294">
        <f t="shared" si="5"/>
        <v>0</v>
      </c>
      <c r="AB17" s="351"/>
      <c r="AC17" s="351"/>
      <c r="AD17" s="351"/>
      <c r="AE17" s="351"/>
      <c r="AF17" s="351"/>
      <c r="AG17" s="351"/>
      <c r="AH17" s="351"/>
      <c r="AI17" s="351"/>
      <c r="AJ17" s="273"/>
      <c r="AK17" s="351"/>
      <c r="AL17" s="351"/>
      <c r="AM17" s="351"/>
      <c r="AN17" s="351"/>
      <c r="AO17" s="351"/>
      <c r="AP17" s="351"/>
      <c r="AQ17" s="351"/>
      <c r="AR17" s="351"/>
      <c r="AS17" s="351"/>
      <c r="AT17" s="351"/>
      <c r="AU17" s="351"/>
    </row>
    <row r="18" spans="1:47" s="389" customFormat="1" ht="12.75">
      <c r="A18" s="292" t="s">
        <v>25</v>
      </c>
      <c r="B18" s="309" t="s">
        <v>387</v>
      </c>
      <c r="C18" s="293"/>
      <c r="D18" s="272"/>
      <c r="E18" s="424"/>
      <c r="F18" s="424"/>
      <c r="G18" s="424"/>
      <c r="H18" s="424"/>
      <c r="I18" s="272"/>
      <c r="J18" s="272"/>
      <c r="K18" s="272">
        <f t="shared" si="2"/>
        <v>0</v>
      </c>
      <c r="L18" s="272"/>
      <c r="M18" s="272"/>
      <c r="N18" s="272"/>
      <c r="O18" s="272"/>
      <c r="P18" s="272"/>
      <c r="Q18" s="272"/>
      <c r="R18" s="272">
        <f t="shared" si="6"/>
        <v>0</v>
      </c>
      <c r="S18" s="272"/>
      <c r="T18" s="272"/>
      <c r="U18" s="272"/>
      <c r="V18" s="272"/>
      <c r="W18" s="272"/>
      <c r="X18" s="272"/>
      <c r="Y18" s="294">
        <f t="shared" si="3"/>
        <v>0</v>
      </c>
      <c r="Z18" s="294">
        <f t="shared" si="4"/>
        <v>0</v>
      </c>
      <c r="AA18" s="294">
        <f t="shared" si="5"/>
        <v>0</v>
      </c>
      <c r="AB18" s="351"/>
      <c r="AC18" s="351"/>
      <c r="AD18" s="351"/>
      <c r="AE18" s="351"/>
      <c r="AF18" s="351"/>
      <c r="AG18" s="351"/>
      <c r="AH18" s="351"/>
      <c r="AI18" s="351"/>
      <c r="AJ18" s="273" t="s">
        <v>455</v>
      </c>
      <c r="AK18" s="351"/>
      <c r="AL18" s="351"/>
      <c r="AM18" s="351"/>
      <c r="AN18" s="351"/>
      <c r="AO18" s="351"/>
      <c r="AP18" s="351"/>
      <c r="AQ18" s="351"/>
      <c r="AR18" s="351"/>
      <c r="AS18" s="351"/>
      <c r="AT18" s="351"/>
      <c r="AU18" s="351"/>
    </row>
    <row r="19" spans="1:47" s="389" customFormat="1" ht="12.75">
      <c r="A19" s="292" t="s">
        <v>26</v>
      </c>
      <c r="B19" s="309" t="s">
        <v>388</v>
      </c>
      <c r="C19" s="293"/>
      <c r="D19" s="272"/>
      <c r="E19" s="272"/>
      <c r="F19" s="272"/>
      <c r="G19" s="272"/>
      <c r="H19" s="272"/>
      <c r="I19" s="272"/>
      <c r="J19" s="272"/>
      <c r="K19" s="272">
        <f t="shared" si="2"/>
        <v>0</v>
      </c>
      <c r="L19" s="272"/>
      <c r="M19" s="272"/>
      <c r="N19" s="272"/>
      <c r="O19" s="272"/>
      <c r="P19" s="272"/>
      <c r="Q19" s="272"/>
      <c r="R19" s="272">
        <f t="shared" si="6"/>
        <v>1</v>
      </c>
      <c r="S19" s="272"/>
      <c r="T19" s="272"/>
      <c r="U19" s="272"/>
      <c r="V19" s="272">
        <v>1</v>
      </c>
      <c r="W19" s="272"/>
      <c r="X19" s="272"/>
      <c r="Y19" s="294">
        <f t="shared" si="3"/>
        <v>0</v>
      </c>
      <c r="Z19" s="294">
        <f t="shared" si="4"/>
        <v>0</v>
      </c>
      <c r="AA19" s="294">
        <f t="shared" si="5"/>
        <v>0</v>
      </c>
      <c r="AB19" s="351"/>
      <c r="AC19" s="351"/>
      <c r="AD19" s="351"/>
      <c r="AE19" s="351"/>
      <c r="AF19" s="351"/>
      <c r="AG19" s="351"/>
      <c r="AH19" s="351"/>
      <c r="AI19" s="351"/>
      <c r="AJ19" s="273"/>
      <c r="AK19" s="351"/>
      <c r="AL19" s="351"/>
      <c r="AM19" s="351"/>
      <c r="AN19" s="351"/>
      <c r="AO19" s="351"/>
      <c r="AP19" s="351"/>
      <c r="AQ19" s="351"/>
      <c r="AR19" s="351"/>
      <c r="AS19" s="351"/>
      <c r="AT19" s="351"/>
      <c r="AU19" s="351"/>
    </row>
    <row r="20" spans="1:47" s="389" customFormat="1" ht="12.75">
      <c r="A20" s="292" t="s">
        <v>27</v>
      </c>
      <c r="B20" s="309" t="s">
        <v>389</v>
      </c>
      <c r="C20" s="293"/>
      <c r="D20" s="272"/>
      <c r="E20" s="272"/>
      <c r="F20" s="272"/>
      <c r="G20" s="272"/>
      <c r="H20" s="272"/>
      <c r="I20" s="272"/>
      <c r="J20" s="272"/>
      <c r="K20" s="272">
        <f t="shared" si="2"/>
        <v>0</v>
      </c>
      <c r="L20" s="272"/>
      <c r="M20" s="272"/>
      <c r="N20" s="272"/>
      <c r="O20" s="272"/>
      <c r="P20" s="272"/>
      <c r="Q20" s="272"/>
      <c r="R20" s="272">
        <f t="shared" si="6"/>
        <v>2</v>
      </c>
      <c r="S20" s="272">
        <v>1</v>
      </c>
      <c r="T20" s="272"/>
      <c r="U20" s="272"/>
      <c r="V20" s="272">
        <v>1</v>
      </c>
      <c r="W20" s="272"/>
      <c r="X20" s="272"/>
      <c r="Y20" s="294">
        <f t="shared" si="3"/>
        <v>0</v>
      </c>
      <c r="Z20" s="294">
        <f t="shared" si="4"/>
        <v>0</v>
      </c>
      <c r="AA20" s="294">
        <f t="shared" si="5"/>
        <v>0</v>
      </c>
      <c r="AB20" s="351"/>
      <c r="AC20" s="351"/>
      <c r="AD20" s="351"/>
      <c r="AE20" s="351"/>
      <c r="AF20" s="351"/>
      <c r="AG20" s="351"/>
      <c r="AH20" s="351"/>
      <c r="AI20" s="351"/>
      <c r="AJ20" s="273"/>
      <c r="AK20" s="351"/>
      <c r="AL20" s="351"/>
      <c r="AM20" s="351"/>
      <c r="AN20" s="351"/>
      <c r="AO20" s="351"/>
      <c r="AP20" s="351"/>
      <c r="AQ20" s="351"/>
      <c r="AR20" s="351"/>
      <c r="AS20" s="351"/>
      <c r="AT20" s="351"/>
      <c r="AU20" s="351"/>
    </row>
    <row r="21" spans="1:47" s="389" customFormat="1" ht="12.75">
      <c r="A21" s="292" t="s">
        <v>29</v>
      </c>
      <c r="B21" s="309" t="s">
        <v>390</v>
      </c>
      <c r="C21" s="293"/>
      <c r="D21" s="272"/>
      <c r="E21" s="272"/>
      <c r="F21" s="272"/>
      <c r="G21" s="272"/>
      <c r="H21" s="272"/>
      <c r="I21" s="272"/>
      <c r="J21" s="272"/>
      <c r="K21" s="272">
        <f t="shared" si="2"/>
        <v>0</v>
      </c>
      <c r="L21" s="272"/>
      <c r="M21" s="272"/>
      <c r="N21" s="272"/>
      <c r="O21" s="272"/>
      <c r="P21" s="272"/>
      <c r="Q21" s="272"/>
      <c r="R21" s="272">
        <f t="shared" si="6"/>
        <v>1</v>
      </c>
      <c r="S21" s="272">
        <v>1</v>
      </c>
      <c r="T21" s="272"/>
      <c r="U21" s="272"/>
      <c r="V21" s="272"/>
      <c r="W21" s="272"/>
      <c r="X21" s="272"/>
      <c r="Y21" s="294">
        <f t="shared" si="3"/>
        <v>0</v>
      </c>
      <c r="Z21" s="294">
        <f t="shared" si="4"/>
        <v>0</v>
      </c>
      <c r="AA21" s="294">
        <f t="shared" si="5"/>
        <v>0</v>
      </c>
      <c r="AB21" s="351"/>
      <c r="AC21" s="351"/>
      <c r="AD21" s="351"/>
      <c r="AE21" s="351"/>
      <c r="AF21" s="351"/>
      <c r="AG21" s="351"/>
      <c r="AH21" s="351"/>
      <c r="AI21" s="351"/>
      <c r="AJ21" s="273"/>
      <c r="AK21" s="351"/>
      <c r="AL21" s="351"/>
      <c r="AM21" s="351"/>
      <c r="AN21" s="351"/>
      <c r="AO21" s="351"/>
      <c r="AP21" s="351"/>
      <c r="AQ21" s="351"/>
      <c r="AR21" s="351"/>
      <c r="AS21" s="351"/>
      <c r="AT21" s="351"/>
      <c r="AU21" s="351"/>
    </row>
    <row r="22" spans="1:47" s="389" customFormat="1" ht="12.75">
      <c r="A22" s="292" t="s">
        <v>30</v>
      </c>
      <c r="B22" s="309" t="s">
        <v>391</v>
      </c>
      <c r="C22" s="293"/>
      <c r="D22" s="272"/>
      <c r="E22" s="272"/>
      <c r="F22" s="272"/>
      <c r="G22" s="272"/>
      <c r="H22" s="272"/>
      <c r="I22" s="272"/>
      <c r="J22" s="272"/>
      <c r="K22" s="272">
        <f t="shared" si="2"/>
        <v>0</v>
      </c>
      <c r="L22" s="272"/>
      <c r="M22" s="272"/>
      <c r="N22" s="272"/>
      <c r="O22" s="272"/>
      <c r="P22" s="272"/>
      <c r="Q22" s="272"/>
      <c r="R22" s="467">
        <f t="shared" si="6"/>
        <v>1</v>
      </c>
      <c r="S22" s="272"/>
      <c r="T22" s="272"/>
      <c r="U22" s="272"/>
      <c r="V22" s="272">
        <v>1</v>
      </c>
      <c r="W22" s="272"/>
      <c r="X22" s="272"/>
      <c r="Y22" s="294">
        <f t="shared" si="3"/>
        <v>0</v>
      </c>
      <c r="Z22" s="294">
        <f>H22+I22+J22</f>
        <v>0</v>
      </c>
      <c r="AA22" s="294">
        <f t="shared" si="5"/>
        <v>0</v>
      </c>
      <c r="AB22" s="351"/>
      <c r="AC22" s="351"/>
      <c r="AD22" s="351"/>
      <c r="AE22" s="351"/>
      <c r="AF22" s="351"/>
      <c r="AG22" s="351"/>
      <c r="AH22" s="351"/>
      <c r="AI22" s="351"/>
      <c r="AJ22" s="273"/>
      <c r="AK22" s="351"/>
      <c r="AL22" s="351"/>
      <c r="AM22" s="351"/>
      <c r="AN22" s="351"/>
      <c r="AO22" s="351"/>
      <c r="AP22" s="351"/>
      <c r="AQ22" s="351"/>
      <c r="AR22" s="351"/>
      <c r="AS22" s="351"/>
      <c r="AT22" s="351"/>
      <c r="AU22" s="351"/>
    </row>
    <row r="23" spans="1:47" s="389" customFormat="1" ht="12.75">
      <c r="A23" s="292" t="s">
        <v>104</v>
      </c>
      <c r="B23" s="309" t="s">
        <v>392</v>
      </c>
      <c r="C23" s="293"/>
      <c r="D23" s="272"/>
      <c r="E23" s="272"/>
      <c r="F23" s="272"/>
      <c r="G23" s="272"/>
      <c r="H23" s="272"/>
      <c r="I23" s="272"/>
      <c r="J23" s="272"/>
      <c r="K23" s="272">
        <f t="shared" si="2"/>
        <v>0</v>
      </c>
      <c r="L23" s="272"/>
      <c r="M23" s="272"/>
      <c r="N23" s="272"/>
      <c r="O23" s="272"/>
      <c r="P23" s="272"/>
      <c r="Q23" s="272"/>
      <c r="R23" s="467">
        <f t="shared" si="6"/>
        <v>1</v>
      </c>
      <c r="S23" s="423"/>
      <c r="T23" s="272"/>
      <c r="U23" s="272"/>
      <c r="V23" s="272">
        <v>1</v>
      </c>
      <c r="W23" s="272"/>
      <c r="X23" s="272"/>
      <c r="Y23" s="294">
        <f t="shared" si="3"/>
        <v>0</v>
      </c>
      <c r="Z23" s="294">
        <f t="shared" si="4"/>
        <v>0</v>
      </c>
      <c r="AA23" s="294">
        <f t="shared" si="5"/>
        <v>0</v>
      </c>
      <c r="AB23" s="351"/>
      <c r="AC23" s="351"/>
      <c r="AD23" s="351"/>
      <c r="AE23" s="351"/>
      <c r="AF23" s="351"/>
      <c r="AG23" s="351"/>
      <c r="AH23" s="351"/>
      <c r="AI23" s="351"/>
      <c r="AJ23" s="273"/>
      <c r="AK23" s="351"/>
      <c r="AL23" s="351"/>
      <c r="AM23" s="351"/>
      <c r="AN23" s="351"/>
      <c r="AO23" s="351"/>
      <c r="AP23" s="351"/>
      <c r="AQ23" s="351"/>
      <c r="AR23" s="351"/>
      <c r="AS23" s="351"/>
      <c r="AT23" s="351"/>
      <c r="AU23" s="351"/>
    </row>
    <row r="24" spans="1:47" s="389" customFormat="1" ht="12.75">
      <c r="A24" s="518"/>
      <c r="B24" s="513"/>
      <c r="C24" s="519"/>
      <c r="D24" s="514"/>
      <c r="E24" s="514"/>
      <c r="F24" s="514"/>
      <c r="G24" s="514"/>
      <c r="H24" s="514"/>
      <c r="I24" s="514"/>
      <c r="J24" s="514"/>
      <c r="K24" s="396"/>
      <c r="L24" s="396"/>
      <c r="M24" s="396"/>
      <c r="N24" s="396"/>
      <c r="O24" s="514"/>
      <c r="P24" s="514"/>
      <c r="Q24" s="514"/>
      <c r="R24" s="520"/>
      <c r="S24" s="521"/>
      <c r="T24" s="514"/>
      <c r="U24" s="514"/>
      <c r="V24" s="514"/>
      <c r="W24" s="514"/>
      <c r="X24" s="514"/>
      <c r="Y24" s="522"/>
      <c r="Z24" s="522"/>
      <c r="AA24" s="522"/>
      <c r="AB24" s="351"/>
      <c r="AC24" s="351"/>
      <c r="AD24" s="351"/>
      <c r="AE24" s="351"/>
      <c r="AF24" s="351"/>
      <c r="AG24" s="351"/>
      <c r="AH24" s="351"/>
      <c r="AI24" s="351"/>
      <c r="AJ24" s="523"/>
      <c r="AK24" s="351"/>
      <c r="AL24" s="351"/>
      <c r="AM24" s="351"/>
      <c r="AN24" s="351"/>
      <c r="AO24" s="351"/>
      <c r="AP24" s="351"/>
      <c r="AQ24" s="351"/>
      <c r="AR24" s="351"/>
      <c r="AS24" s="351"/>
      <c r="AT24" s="351"/>
      <c r="AU24" s="351"/>
    </row>
    <row r="25" spans="1:24" ht="16.5">
      <c r="A25" s="430"/>
      <c r="B25" s="723"/>
      <c r="C25" s="723"/>
      <c r="D25" s="723"/>
      <c r="E25" s="723"/>
      <c r="F25" s="723"/>
      <c r="G25" s="723"/>
      <c r="H25" s="431"/>
      <c r="I25" s="431"/>
      <c r="J25" s="431"/>
      <c r="K25" s="243"/>
      <c r="L25" s="244"/>
      <c r="M25" s="244"/>
      <c r="N25" s="243"/>
      <c r="O25" s="753" t="str">
        <f>TT!C4</f>
        <v>Sơn La, ngày 01 tháng 9 năm 2021</v>
      </c>
      <c r="P25" s="753"/>
      <c r="Q25" s="753"/>
      <c r="R25" s="753"/>
      <c r="S25" s="753"/>
      <c r="T25" s="753"/>
      <c r="U25" s="753"/>
      <c r="V25" s="120"/>
      <c r="W25" s="120"/>
      <c r="X25" s="120"/>
    </row>
    <row r="26" spans="1:21" ht="16.5">
      <c r="A26" s="120"/>
      <c r="B26" s="708" t="s">
        <v>282</v>
      </c>
      <c r="C26" s="708"/>
      <c r="D26" s="708"/>
      <c r="E26" s="708"/>
      <c r="F26" s="708"/>
      <c r="G26" s="708"/>
      <c r="H26" s="234"/>
      <c r="I26" s="234"/>
      <c r="J26" s="234"/>
      <c r="K26" s="245"/>
      <c r="L26" s="245"/>
      <c r="M26" s="245"/>
      <c r="N26" s="246"/>
      <c r="O26" s="709" t="str">
        <f>TT!C5</f>
        <v>PHÓ CỤC TRƯỞNG</v>
      </c>
      <c r="P26" s="709"/>
      <c r="Q26" s="709"/>
      <c r="R26" s="709"/>
      <c r="S26" s="709"/>
      <c r="T26" s="709"/>
      <c r="U26" s="709"/>
    </row>
    <row r="27" spans="1:21" ht="16.5">
      <c r="A27" s="3"/>
      <c r="B27" s="231"/>
      <c r="C27" s="231"/>
      <c r="D27" s="232"/>
      <c r="E27" s="232"/>
      <c r="F27" s="232"/>
      <c r="G27" s="231"/>
      <c r="H27" s="231"/>
      <c r="I27" s="231"/>
      <c r="J27" s="231"/>
      <c r="K27" s="232"/>
      <c r="L27" s="232"/>
      <c r="M27" s="232"/>
      <c r="N27" s="232"/>
      <c r="O27" s="232"/>
      <c r="P27" s="235"/>
      <c r="Q27" s="235"/>
      <c r="R27" s="235"/>
      <c r="S27" s="232"/>
      <c r="T27" s="232"/>
      <c r="U27" s="232"/>
    </row>
    <row r="28" spans="1:21" ht="16.5">
      <c r="A28" s="3"/>
      <c r="B28" s="231"/>
      <c r="C28" s="231"/>
      <c r="D28" s="232"/>
      <c r="E28" s="232"/>
      <c r="F28" s="232"/>
      <c r="G28" s="231"/>
      <c r="H28" s="231"/>
      <c r="I28" s="231"/>
      <c r="J28" s="231"/>
      <c r="K28" s="232"/>
      <c r="L28" s="232"/>
      <c r="M28" s="232"/>
      <c r="N28" s="232"/>
      <c r="O28" s="232"/>
      <c r="P28" s="240"/>
      <c r="Q28" s="240"/>
      <c r="R28" s="240"/>
      <c r="S28" s="240"/>
      <c r="T28" s="240"/>
      <c r="U28" s="240"/>
    </row>
    <row r="29" spans="1:21" ht="16.5">
      <c r="A29" s="3"/>
      <c r="B29" s="231"/>
      <c r="C29" s="231"/>
      <c r="D29" s="232"/>
      <c r="E29" s="232"/>
      <c r="F29" s="232"/>
      <c r="G29" s="231"/>
      <c r="H29" s="231"/>
      <c r="I29" s="231"/>
      <c r="J29" s="231"/>
      <c r="K29" s="232"/>
      <c r="L29" s="232"/>
      <c r="M29" s="232"/>
      <c r="N29" s="232"/>
      <c r="O29" s="232"/>
      <c r="P29" s="240"/>
      <c r="Q29" s="240"/>
      <c r="R29" s="240"/>
      <c r="S29" s="240"/>
      <c r="T29" s="240"/>
      <c r="U29" s="240"/>
    </row>
    <row r="30" spans="1:21" ht="16.5">
      <c r="A30" s="3"/>
      <c r="B30" s="709" t="str">
        <f>TT!C6</f>
        <v>Nguyễn Thị Ngọc</v>
      </c>
      <c r="C30" s="709"/>
      <c r="D30" s="709"/>
      <c r="E30" s="709"/>
      <c r="F30" s="709"/>
      <c r="G30" s="709"/>
      <c r="H30" s="235"/>
      <c r="I30" s="235"/>
      <c r="J30" s="235"/>
      <c r="K30" s="232"/>
      <c r="L30" s="232"/>
      <c r="M30" s="232"/>
      <c r="N30" s="232"/>
      <c r="O30" s="709" t="str">
        <f>TT!C3</f>
        <v>Lò Anh Vĩnh</v>
      </c>
      <c r="P30" s="709"/>
      <c r="Q30" s="709"/>
      <c r="R30" s="709"/>
      <c r="S30" s="709"/>
      <c r="T30" s="709"/>
      <c r="U30" s="709"/>
    </row>
    <row r="31" spans="1:21" ht="16.5">
      <c r="A31" s="240"/>
      <c r="B31" s="240"/>
      <c r="C31" s="240"/>
      <c r="D31" s="240"/>
      <c r="E31" s="240"/>
      <c r="F31" s="240"/>
      <c r="G31" s="240"/>
      <c r="H31" s="240"/>
      <c r="I31" s="240"/>
      <c r="J31" s="240"/>
      <c r="K31" s="240"/>
      <c r="L31" s="240"/>
      <c r="M31" s="240"/>
      <c r="N31" s="240"/>
      <c r="O31" s="240"/>
      <c r="P31" s="231"/>
      <c r="Q31" s="231"/>
      <c r="R31" s="231"/>
      <c r="S31" s="232"/>
      <c r="T31" s="232"/>
      <c r="U31" s="232"/>
    </row>
    <row r="32" spans="1:21" ht="16.5">
      <c r="A32" s="240"/>
      <c r="B32" s="240"/>
      <c r="C32" s="240"/>
      <c r="D32" s="240"/>
      <c r="E32" s="240"/>
      <c r="F32" s="240"/>
      <c r="G32" s="240"/>
      <c r="H32" s="240"/>
      <c r="I32" s="240"/>
      <c r="J32" s="240"/>
      <c r="K32" s="240"/>
      <c r="L32" s="240"/>
      <c r="M32" s="240"/>
      <c r="N32" s="240"/>
      <c r="O32" s="240"/>
      <c r="P32" s="235"/>
      <c r="Q32" s="235"/>
      <c r="R32" s="235"/>
      <c r="S32" s="232"/>
      <c r="T32" s="232"/>
      <c r="U32" s="232"/>
    </row>
  </sheetData>
  <sheetProtection formatCells="0" formatColumns="0" formatRows="0" insertRows="0" deleteRows="0"/>
  <mergeCells count="47">
    <mergeCell ref="A9:B9"/>
    <mergeCell ref="A3:A7"/>
    <mergeCell ref="B30:G30"/>
    <mergeCell ref="O25:U25"/>
    <mergeCell ref="O26:U26"/>
    <mergeCell ref="O30:U30"/>
    <mergeCell ref="B26:G26"/>
    <mergeCell ref="B25:G25"/>
    <mergeCell ref="B3:B7"/>
    <mergeCell ref="C3:J3"/>
    <mergeCell ref="D5:D7"/>
    <mergeCell ref="A8:B8"/>
    <mergeCell ref="E5:E7"/>
    <mergeCell ref="F5:F7"/>
    <mergeCell ref="G5:G7"/>
    <mergeCell ref="C4:C7"/>
    <mergeCell ref="D4:G4"/>
    <mergeCell ref="K3:Q3"/>
    <mergeCell ref="L4:N4"/>
    <mergeCell ref="H5:H7"/>
    <mergeCell ref="I5:I7"/>
    <mergeCell ref="H4:J4"/>
    <mergeCell ref="P5:P7"/>
    <mergeCell ref="O4:Q4"/>
    <mergeCell ref="L5:L7"/>
    <mergeCell ref="K4:K7"/>
    <mergeCell ref="J5:J7"/>
    <mergeCell ref="W5:W7"/>
    <mergeCell ref="Q5:Q7"/>
    <mergeCell ref="S5:S7"/>
    <mergeCell ref="T5:T7"/>
    <mergeCell ref="V5:V7"/>
    <mergeCell ref="R4:R7"/>
    <mergeCell ref="S4:U4"/>
    <mergeCell ref="U5:U7"/>
    <mergeCell ref="V4:X4"/>
    <mergeCell ref="X5:X7"/>
    <mergeCell ref="M5:M7"/>
    <mergeCell ref="N5:N7"/>
    <mergeCell ref="R3:X3"/>
    <mergeCell ref="A1:E1"/>
    <mergeCell ref="R1:X1"/>
    <mergeCell ref="H2:I2"/>
    <mergeCell ref="L2:P2"/>
    <mergeCell ref="R2:X2"/>
    <mergeCell ref="F1:Q1"/>
    <mergeCell ref="O5:O7"/>
  </mergeCells>
  <printOptions/>
  <pageMargins left="0.35" right="0.36" top="0.41" bottom="0.43" header="0.31496062992125984" footer="0.31496062992125984"/>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sheetPr>
    <tabColor rgb="FF0070C0"/>
  </sheetPr>
  <dimension ref="A1:AD41"/>
  <sheetViews>
    <sheetView view="pageBreakPreview" zoomScale="85" zoomScaleSheetLayoutView="85" zoomScalePageLayoutView="0" workbookViewId="0" topLeftCell="A1">
      <selection activeCell="A10" sqref="A10:T11"/>
    </sheetView>
  </sheetViews>
  <sheetFormatPr defaultColWidth="9.00390625" defaultRowHeight="15.75"/>
  <cols>
    <col min="1" max="1" width="6.75390625" style="133" customWidth="1"/>
    <col min="2" max="2" width="21.625" style="122" customWidth="1"/>
    <col min="3" max="5" width="7.375" style="122" customWidth="1"/>
    <col min="6" max="6" width="13.625" style="122" customWidth="1"/>
    <col min="7" max="7" width="7.875" style="122" customWidth="1"/>
    <col min="8" max="8" width="13.25390625" style="122" customWidth="1"/>
    <col min="9" max="9" width="7.875" style="122" customWidth="1"/>
    <col min="10" max="10" width="12.375" style="122" customWidth="1"/>
    <col min="11" max="11" width="7.875" style="122" customWidth="1"/>
    <col min="12" max="12" width="11.75390625" style="122" customWidth="1"/>
    <col min="13" max="13" width="7.875" style="122" customWidth="1"/>
    <col min="14" max="14" width="11.00390625" style="122" customWidth="1"/>
    <col min="15" max="15" width="7.875" style="122" customWidth="1"/>
    <col min="16" max="16" width="11.50390625" style="122" customWidth="1"/>
    <col min="17" max="17" width="7.50390625" style="122" customWidth="1"/>
    <col min="18" max="18" width="9.75390625" style="122" customWidth="1"/>
    <col min="19" max="19" width="8.00390625" style="122" customWidth="1"/>
    <col min="20" max="20" width="12.25390625" style="122" customWidth="1"/>
    <col min="21" max="16384" width="9.00390625" style="122" customWidth="1"/>
  </cols>
  <sheetData>
    <row r="1" spans="1:30" s="507" customFormat="1" ht="51" customHeight="1">
      <c r="A1" s="665" t="s">
        <v>322</v>
      </c>
      <c r="B1" s="665"/>
      <c r="C1" s="665"/>
      <c r="D1" s="665"/>
      <c r="E1" s="777" t="str">
        <f>"KẾT QUẢ BỒI THƯỜNG  NHÀ NƯỚC TRONG THI HÀNH ÁN DÂN SỰ
"&amp;TT!C8&amp;""</f>
        <v>KẾT QUẢ BỒI THƯỜNG  NHÀ NƯỚC TRONG THI HÀNH ÁN DÂN SỰ
11 tháng/năm 2021</v>
      </c>
      <c r="F1" s="777"/>
      <c r="G1" s="777"/>
      <c r="H1" s="777"/>
      <c r="I1" s="777"/>
      <c r="J1" s="777"/>
      <c r="K1" s="777"/>
      <c r="L1" s="777"/>
      <c r="M1" s="777"/>
      <c r="N1" s="777"/>
      <c r="O1" s="777"/>
      <c r="P1" s="667" t="str">
        <f>'[3]Thông tin'!C2</f>
        <v>Đơn vị  báo cáo: CỤC THADS TỈNH SƠN LA
Đơn vị nhận báo cáo: TỔNG CỤC THADS</v>
      </c>
      <c r="Q1" s="667"/>
      <c r="R1" s="667"/>
      <c r="S1" s="667"/>
      <c r="T1" s="667"/>
      <c r="U1" s="506"/>
      <c r="V1" s="506"/>
      <c r="W1" s="506"/>
      <c r="X1" s="506"/>
      <c r="Y1" s="506"/>
      <c r="Z1" s="506"/>
      <c r="AA1" s="506"/>
      <c r="AB1" s="506"/>
      <c r="AC1" s="506"/>
      <c r="AD1" s="506"/>
    </row>
    <row r="2" spans="1:20" ht="15.75">
      <c r="A2" s="123"/>
      <c r="B2" s="6"/>
      <c r="C2" s="124"/>
      <c r="D2" s="124"/>
      <c r="G2" s="125"/>
      <c r="H2" s="126" t="e">
        <f>COUNTBLANK(#REF!)</f>
        <v>#REF!</v>
      </c>
      <c r="I2" s="126">
        <f>COUNTA(#REF!)</f>
        <v>1</v>
      </c>
      <c r="J2" s="126" t="e">
        <f>H2+I2</f>
        <v>#REF!</v>
      </c>
      <c r="K2" s="127"/>
      <c r="M2" s="128"/>
      <c r="N2" s="128"/>
      <c r="O2" s="128"/>
      <c r="P2" s="770" t="s">
        <v>98</v>
      </c>
      <c r="Q2" s="770"/>
      <c r="R2" s="770"/>
      <c r="S2" s="770"/>
      <c r="T2" s="770"/>
    </row>
    <row r="3" spans="1:20" s="129" customFormat="1" ht="15.75">
      <c r="A3" s="778" t="s">
        <v>232</v>
      </c>
      <c r="B3" s="778" t="s">
        <v>157</v>
      </c>
      <c r="C3" s="771" t="s">
        <v>249</v>
      </c>
      <c r="D3" s="772"/>
      <c r="E3" s="772"/>
      <c r="F3" s="773" t="s">
        <v>250</v>
      </c>
      <c r="G3" s="773"/>
      <c r="H3" s="773"/>
      <c r="I3" s="773"/>
      <c r="J3" s="773"/>
      <c r="K3" s="773"/>
      <c r="L3" s="773"/>
      <c r="M3" s="774" t="s">
        <v>251</v>
      </c>
      <c r="N3" s="774"/>
      <c r="O3" s="774"/>
      <c r="P3" s="775"/>
      <c r="Q3" s="771" t="s">
        <v>252</v>
      </c>
      <c r="R3" s="772"/>
      <c r="S3" s="772"/>
      <c r="T3" s="776"/>
    </row>
    <row r="4" spans="1:20" s="129" customFormat="1" ht="15.75">
      <c r="A4" s="779"/>
      <c r="B4" s="779"/>
      <c r="C4" s="781" t="s">
        <v>253</v>
      </c>
      <c r="D4" s="784" t="s">
        <v>4</v>
      </c>
      <c r="E4" s="784"/>
      <c r="F4" s="781" t="s">
        <v>254</v>
      </c>
      <c r="G4" s="773" t="s">
        <v>255</v>
      </c>
      <c r="H4" s="773"/>
      <c r="I4" s="773"/>
      <c r="J4" s="773"/>
      <c r="K4" s="773"/>
      <c r="L4" s="773"/>
      <c r="M4" s="788" t="s">
        <v>256</v>
      </c>
      <c r="N4" s="789"/>
      <c r="O4" s="788" t="s">
        <v>257</v>
      </c>
      <c r="P4" s="789"/>
      <c r="Q4" s="788" t="s">
        <v>258</v>
      </c>
      <c r="R4" s="789"/>
      <c r="S4" s="788" t="s">
        <v>259</v>
      </c>
      <c r="T4" s="789"/>
    </row>
    <row r="5" spans="1:20" s="129" customFormat="1" ht="15.75">
      <c r="A5" s="779"/>
      <c r="B5" s="779"/>
      <c r="C5" s="782"/>
      <c r="D5" s="781" t="s">
        <v>260</v>
      </c>
      <c r="E5" s="781" t="s">
        <v>62</v>
      </c>
      <c r="F5" s="782"/>
      <c r="G5" s="773" t="s">
        <v>12</v>
      </c>
      <c r="H5" s="773"/>
      <c r="I5" s="773" t="s">
        <v>4</v>
      </c>
      <c r="J5" s="773"/>
      <c r="K5" s="773"/>
      <c r="L5" s="773"/>
      <c r="M5" s="790"/>
      <c r="N5" s="791"/>
      <c r="O5" s="790"/>
      <c r="P5" s="791"/>
      <c r="Q5" s="790"/>
      <c r="R5" s="791"/>
      <c r="S5" s="790"/>
      <c r="T5" s="791"/>
    </row>
    <row r="6" spans="1:20" s="129" customFormat="1" ht="29.25" customHeight="1">
      <c r="A6" s="779"/>
      <c r="B6" s="779"/>
      <c r="C6" s="782"/>
      <c r="D6" s="782"/>
      <c r="E6" s="782"/>
      <c r="F6" s="782"/>
      <c r="G6" s="773"/>
      <c r="H6" s="773"/>
      <c r="I6" s="773" t="s">
        <v>260</v>
      </c>
      <c r="J6" s="773"/>
      <c r="K6" s="773" t="s">
        <v>261</v>
      </c>
      <c r="L6" s="773"/>
      <c r="M6" s="792"/>
      <c r="N6" s="793"/>
      <c r="O6" s="792"/>
      <c r="P6" s="793"/>
      <c r="Q6" s="792"/>
      <c r="R6" s="793"/>
      <c r="S6" s="792"/>
      <c r="T6" s="793"/>
    </row>
    <row r="7" spans="1:20" s="129" customFormat="1" ht="15.75">
      <c r="A7" s="779"/>
      <c r="B7" s="779"/>
      <c r="C7" s="783"/>
      <c r="D7" s="783"/>
      <c r="E7" s="783"/>
      <c r="F7" s="783"/>
      <c r="G7" s="252" t="s">
        <v>178</v>
      </c>
      <c r="H7" s="252" t="s">
        <v>179</v>
      </c>
      <c r="I7" s="252" t="s">
        <v>178</v>
      </c>
      <c r="J7" s="252" t="s">
        <v>179</v>
      </c>
      <c r="K7" s="253" t="s">
        <v>178</v>
      </c>
      <c r="L7" s="252" t="s">
        <v>179</v>
      </c>
      <c r="M7" s="252" t="s">
        <v>178</v>
      </c>
      <c r="N7" s="252" t="s">
        <v>179</v>
      </c>
      <c r="O7" s="252" t="s">
        <v>178</v>
      </c>
      <c r="P7" s="252" t="s">
        <v>179</v>
      </c>
      <c r="Q7" s="252" t="s">
        <v>178</v>
      </c>
      <c r="R7" s="252" t="s">
        <v>179</v>
      </c>
      <c r="S7" s="252" t="s">
        <v>178</v>
      </c>
      <c r="T7" s="252" t="s">
        <v>179</v>
      </c>
    </row>
    <row r="8" spans="1:20" s="132" customFormat="1" ht="15.75">
      <c r="A8" s="780" t="s">
        <v>3</v>
      </c>
      <c r="B8" s="780"/>
      <c r="C8" s="130">
        <v>1</v>
      </c>
      <c r="D8" s="130">
        <v>2</v>
      </c>
      <c r="E8" s="130">
        <v>3</v>
      </c>
      <c r="F8" s="130">
        <v>4</v>
      </c>
      <c r="G8" s="130">
        <v>5</v>
      </c>
      <c r="H8" s="130">
        <v>6</v>
      </c>
      <c r="I8" s="130">
        <v>7</v>
      </c>
      <c r="J8" s="130">
        <v>8</v>
      </c>
      <c r="K8" s="130">
        <v>9</v>
      </c>
      <c r="L8" s="130">
        <v>10</v>
      </c>
      <c r="M8" s="130">
        <v>11</v>
      </c>
      <c r="N8" s="130">
        <v>12</v>
      </c>
      <c r="O8" s="130">
        <v>13</v>
      </c>
      <c r="P8" s="130">
        <v>14</v>
      </c>
      <c r="Q8" s="131">
        <v>15</v>
      </c>
      <c r="R8" s="131">
        <v>16</v>
      </c>
      <c r="S8" s="131">
        <v>17</v>
      </c>
      <c r="T8" s="131">
        <v>18</v>
      </c>
    </row>
    <row r="9" spans="1:20" s="254" customFormat="1" ht="15.75">
      <c r="A9" s="786" t="s">
        <v>10</v>
      </c>
      <c r="B9" s="787"/>
      <c r="C9" s="256">
        <f>C10+C11</f>
        <v>0</v>
      </c>
      <c r="D9" s="256">
        <f aca="true" t="shared" si="0" ref="D9:T9">D10+D11</f>
        <v>0</v>
      </c>
      <c r="E9" s="256">
        <f t="shared" si="0"/>
        <v>0</v>
      </c>
      <c r="F9" s="256">
        <f t="shared" si="0"/>
        <v>0</v>
      </c>
      <c r="G9" s="256">
        <f t="shared" si="0"/>
        <v>0</v>
      </c>
      <c r="H9" s="256">
        <f t="shared" si="0"/>
        <v>0</v>
      </c>
      <c r="I9" s="256">
        <f t="shared" si="0"/>
        <v>0</v>
      </c>
      <c r="J9" s="256">
        <f t="shared" si="0"/>
        <v>0</v>
      </c>
      <c r="K9" s="256">
        <f t="shared" si="0"/>
        <v>0</v>
      </c>
      <c r="L9" s="256">
        <f t="shared" si="0"/>
        <v>0</v>
      </c>
      <c r="M9" s="256">
        <f t="shared" si="0"/>
        <v>0</v>
      </c>
      <c r="N9" s="256">
        <f t="shared" si="0"/>
        <v>0</v>
      </c>
      <c r="O9" s="256">
        <f t="shared" si="0"/>
        <v>0</v>
      </c>
      <c r="P9" s="256">
        <f t="shared" si="0"/>
        <v>0</v>
      </c>
      <c r="Q9" s="256">
        <f t="shared" si="0"/>
        <v>0</v>
      </c>
      <c r="R9" s="256">
        <f t="shared" si="0"/>
        <v>0</v>
      </c>
      <c r="S9" s="256">
        <f t="shared" si="0"/>
        <v>0</v>
      </c>
      <c r="T9" s="256">
        <f t="shared" si="0"/>
        <v>0</v>
      </c>
    </row>
    <row r="10" spans="1:20" s="255" customFormat="1" ht="15.75">
      <c r="A10" s="855" t="s">
        <v>0</v>
      </c>
      <c r="B10" s="856" t="s">
        <v>28</v>
      </c>
      <c r="C10" s="857">
        <f>D10+E10</f>
        <v>0</v>
      </c>
      <c r="D10" s="857"/>
      <c r="E10" s="857"/>
      <c r="F10" s="857"/>
      <c r="G10" s="857">
        <f>I10+K10</f>
        <v>0</v>
      </c>
      <c r="H10" s="857">
        <f>J10+L10</f>
        <v>0</v>
      </c>
      <c r="I10" s="857"/>
      <c r="J10" s="857"/>
      <c r="K10" s="857"/>
      <c r="L10" s="857"/>
      <c r="M10" s="857"/>
      <c r="N10" s="857"/>
      <c r="O10" s="857"/>
      <c r="P10" s="857"/>
      <c r="Q10" s="857"/>
      <c r="R10" s="857"/>
      <c r="S10" s="857"/>
      <c r="T10" s="857"/>
    </row>
    <row r="11" spans="1:20" s="255" customFormat="1" ht="15.75">
      <c r="A11" s="858" t="s">
        <v>1</v>
      </c>
      <c r="B11" s="856" t="s">
        <v>8</v>
      </c>
      <c r="C11" s="859">
        <f>SUM(C12:C23)</f>
        <v>0</v>
      </c>
      <c r="D11" s="859">
        <f aca="true" t="shared" si="1" ref="D11:T11">SUM(D12:D23)</f>
        <v>0</v>
      </c>
      <c r="E11" s="859">
        <f t="shared" si="1"/>
        <v>0</v>
      </c>
      <c r="F11" s="859">
        <f t="shared" si="1"/>
        <v>0</v>
      </c>
      <c r="G11" s="859">
        <f t="shared" si="1"/>
        <v>0</v>
      </c>
      <c r="H11" s="859">
        <f t="shared" si="1"/>
        <v>0</v>
      </c>
      <c r="I11" s="859">
        <f t="shared" si="1"/>
        <v>0</v>
      </c>
      <c r="J11" s="859">
        <f t="shared" si="1"/>
        <v>0</v>
      </c>
      <c r="K11" s="859">
        <f t="shared" si="1"/>
        <v>0</v>
      </c>
      <c r="L11" s="859">
        <f t="shared" si="1"/>
        <v>0</v>
      </c>
      <c r="M11" s="859">
        <f t="shared" si="1"/>
        <v>0</v>
      </c>
      <c r="N11" s="859">
        <f t="shared" si="1"/>
        <v>0</v>
      </c>
      <c r="O11" s="859">
        <f t="shared" si="1"/>
        <v>0</v>
      </c>
      <c r="P11" s="859">
        <f t="shared" si="1"/>
        <v>0</v>
      </c>
      <c r="Q11" s="859">
        <f t="shared" si="1"/>
        <v>0</v>
      </c>
      <c r="R11" s="859">
        <f t="shared" si="1"/>
        <v>0</v>
      </c>
      <c r="S11" s="859">
        <f t="shared" si="1"/>
        <v>0</v>
      </c>
      <c r="T11" s="859">
        <f t="shared" si="1"/>
        <v>0</v>
      </c>
    </row>
    <row r="12" spans="1:20" s="255" customFormat="1" ht="25.5">
      <c r="A12" s="292" t="s">
        <v>13</v>
      </c>
      <c r="B12" s="477" t="s">
        <v>381</v>
      </c>
      <c r="C12" s="198">
        <f aca="true" t="shared" si="2" ref="C12:C23">D12+E12</f>
        <v>0</v>
      </c>
      <c r="D12" s="198"/>
      <c r="E12" s="198"/>
      <c r="F12" s="198"/>
      <c r="G12" s="198">
        <f>I12+K12</f>
        <v>0</v>
      </c>
      <c r="H12" s="198">
        <f aca="true" t="shared" si="3" ref="G12:H23">J12+L12</f>
        <v>0</v>
      </c>
      <c r="I12" s="198"/>
      <c r="J12" s="198"/>
      <c r="K12" s="198"/>
      <c r="L12" s="198"/>
      <c r="M12" s="198"/>
      <c r="N12" s="198"/>
      <c r="O12" s="198"/>
      <c r="P12" s="198"/>
      <c r="Q12" s="198"/>
      <c r="R12" s="198"/>
      <c r="S12" s="198"/>
      <c r="T12" s="198"/>
    </row>
    <row r="13" spans="1:20" s="255" customFormat="1" ht="25.5">
      <c r="A13" s="292" t="s">
        <v>14</v>
      </c>
      <c r="B13" s="477" t="s">
        <v>382</v>
      </c>
      <c r="C13" s="198">
        <f t="shared" si="2"/>
        <v>0</v>
      </c>
      <c r="D13" s="198"/>
      <c r="E13" s="198"/>
      <c r="F13" s="198"/>
      <c r="G13" s="198">
        <f t="shared" si="3"/>
        <v>0</v>
      </c>
      <c r="H13" s="198">
        <f t="shared" si="3"/>
        <v>0</v>
      </c>
      <c r="I13" s="198"/>
      <c r="J13" s="198"/>
      <c r="K13" s="198"/>
      <c r="L13" s="198"/>
      <c r="M13" s="198"/>
      <c r="N13" s="198"/>
      <c r="O13" s="198"/>
      <c r="P13" s="198"/>
      <c r="Q13" s="198"/>
      <c r="R13" s="198"/>
      <c r="S13" s="198"/>
      <c r="T13" s="198"/>
    </row>
    <row r="14" spans="1:20" s="255" customFormat="1" ht="25.5">
      <c r="A14" s="292" t="s">
        <v>19</v>
      </c>
      <c r="B14" s="477" t="s">
        <v>383</v>
      </c>
      <c r="C14" s="198">
        <f t="shared" si="2"/>
        <v>0</v>
      </c>
      <c r="D14" s="198"/>
      <c r="E14" s="198"/>
      <c r="F14" s="198"/>
      <c r="G14" s="198">
        <f t="shared" si="3"/>
        <v>0</v>
      </c>
      <c r="H14" s="198">
        <f t="shared" si="3"/>
        <v>0</v>
      </c>
      <c r="I14" s="198"/>
      <c r="J14" s="198"/>
      <c r="K14" s="198"/>
      <c r="L14" s="198"/>
      <c r="M14" s="198"/>
      <c r="N14" s="198"/>
      <c r="O14" s="198"/>
      <c r="P14" s="198"/>
      <c r="Q14" s="198"/>
      <c r="R14" s="198"/>
      <c r="S14" s="198"/>
      <c r="T14" s="198"/>
    </row>
    <row r="15" spans="1:20" s="255" customFormat="1" ht="25.5">
      <c r="A15" s="292" t="s">
        <v>22</v>
      </c>
      <c r="B15" s="477" t="s">
        <v>384</v>
      </c>
      <c r="C15" s="198">
        <f t="shared" si="2"/>
        <v>0</v>
      </c>
      <c r="D15" s="198"/>
      <c r="E15" s="198"/>
      <c r="F15" s="198"/>
      <c r="G15" s="198">
        <f t="shared" si="3"/>
        <v>0</v>
      </c>
      <c r="H15" s="198">
        <f t="shared" si="3"/>
        <v>0</v>
      </c>
      <c r="I15" s="198"/>
      <c r="J15" s="198"/>
      <c r="K15" s="198"/>
      <c r="L15" s="198"/>
      <c r="M15" s="198"/>
      <c r="N15" s="198"/>
      <c r="O15" s="198"/>
      <c r="P15" s="198"/>
      <c r="Q15" s="198"/>
      <c r="R15" s="198"/>
      <c r="S15" s="198"/>
      <c r="T15" s="198"/>
    </row>
    <row r="16" spans="1:20" s="134" customFormat="1" ht="25.5">
      <c r="A16" s="292" t="s">
        <v>23</v>
      </c>
      <c r="B16" s="477" t="s">
        <v>385</v>
      </c>
      <c r="C16" s="198">
        <f t="shared" si="2"/>
        <v>0</v>
      </c>
      <c r="D16" s="198"/>
      <c r="E16" s="198"/>
      <c r="F16" s="198"/>
      <c r="G16" s="198">
        <f t="shared" si="3"/>
        <v>0</v>
      </c>
      <c r="H16" s="198">
        <f t="shared" si="3"/>
        <v>0</v>
      </c>
      <c r="I16" s="198"/>
      <c r="J16" s="198"/>
      <c r="K16" s="198"/>
      <c r="L16" s="198"/>
      <c r="M16" s="198"/>
      <c r="N16" s="198"/>
      <c r="O16" s="198"/>
      <c r="P16" s="198"/>
      <c r="Q16" s="198"/>
      <c r="R16" s="198"/>
      <c r="S16" s="198"/>
      <c r="T16" s="198"/>
    </row>
    <row r="17" spans="1:20" s="134" customFormat="1" ht="25.5">
      <c r="A17" s="292" t="s">
        <v>24</v>
      </c>
      <c r="B17" s="477" t="s">
        <v>386</v>
      </c>
      <c r="C17" s="198">
        <f t="shared" si="2"/>
        <v>0</v>
      </c>
      <c r="D17" s="198"/>
      <c r="E17" s="198"/>
      <c r="F17" s="198"/>
      <c r="G17" s="198">
        <f t="shared" si="3"/>
        <v>0</v>
      </c>
      <c r="H17" s="198">
        <f t="shared" si="3"/>
        <v>0</v>
      </c>
      <c r="I17" s="198"/>
      <c r="J17" s="198"/>
      <c r="K17" s="198"/>
      <c r="L17" s="198"/>
      <c r="M17" s="198"/>
      <c r="N17" s="198"/>
      <c r="O17" s="198"/>
      <c r="P17" s="198"/>
      <c r="Q17" s="198"/>
      <c r="R17" s="198"/>
      <c r="S17" s="198"/>
      <c r="T17" s="198"/>
    </row>
    <row r="18" spans="1:20" s="134" customFormat="1" ht="25.5">
      <c r="A18" s="292" t="s">
        <v>25</v>
      </c>
      <c r="B18" s="477" t="s">
        <v>387</v>
      </c>
      <c r="C18" s="198">
        <f t="shared" si="2"/>
        <v>0</v>
      </c>
      <c r="D18" s="198"/>
      <c r="E18" s="198"/>
      <c r="F18" s="198"/>
      <c r="G18" s="198">
        <f t="shared" si="3"/>
        <v>0</v>
      </c>
      <c r="H18" s="198">
        <f t="shared" si="3"/>
        <v>0</v>
      </c>
      <c r="I18" s="198"/>
      <c r="J18" s="198"/>
      <c r="K18" s="198"/>
      <c r="L18" s="198"/>
      <c r="M18" s="198"/>
      <c r="N18" s="198"/>
      <c r="O18" s="198"/>
      <c r="P18" s="198"/>
      <c r="Q18" s="198"/>
      <c r="R18" s="198"/>
      <c r="S18" s="198"/>
      <c r="T18" s="198"/>
    </row>
    <row r="19" spans="1:20" s="134" customFormat="1" ht="25.5">
      <c r="A19" s="292" t="s">
        <v>26</v>
      </c>
      <c r="B19" s="477" t="s">
        <v>388</v>
      </c>
      <c r="C19" s="198">
        <f t="shared" si="2"/>
        <v>0</v>
      </c>
      <c r="D19" s="198"/>
      <c r="E19" s="198"/>
      <c r="F19" s="198"/>
      <c r="G19" s="198">
        <f t="shared" si="3"/>
        <v>0</v>
      </c>
      <c r="H19" s="198">
        <f t="shared" si="3"/>
        <v>0</v>
      </c>
      <c r="I19" s="198"/>
      <c r="J19" s="198"/>
      <c r="K19" s="198"/>
      <c r="L19" s="198"/>
      <c r="M19" s="198"/>
      <c r="N19" s="198"/>
      <c r="O19" s="198"/>
      <c r="P19" s="198"/>
      <c r="Q19" s="198"/>
      <c r="R19" s="198"/>
      <c r="S19" s="198"/>
      <c r="T19" s="198"/>
    </row>
    <row r="20" spans="1:20" s="134" customFormat="1" ht="25.5">
      <c r="A20" s="292" t="s">
        <v>27</v>
      </c>
      <c r="B20" s="477" t="s">
        <v>389</v>
      </c>
      <c r="C20" s="198">
        <f t="shared" si="2"/>
        <v>0</v>
      </c>
      <c r="D20" s="198"/>
      <c r="E20" s="198"/>
      <c r="F20" s="198"/>
      <c r="G20" s="198">
        <f t="shared" si="3"/>
        <v>0</v>
      </c>
      <c r="H20" s="198">
        <f t="shared" si="3"/>
        <v>0</v>
      </c>
      <c r="I20" s="198"/>
      <c r="J20" s="198"/>
      <c r="K20" s="198"/>
      <c r="L20" s="198"/>
      <c r="M20" s="198"/>
      <c r="N20" s="198"/>
      <c r="O20" s="198"/>
      <c r="P20" s="198"/>
      <c r="Q20" s="198"/>
      <c r="R20" s="198"/>
      <c r="S20" s="198"/>
      <c r="T20" s="198"/>
    </row>
    <row r="21" spans="1:20" s="134" customFormat="1" ht="25.5">
      <c r="A21" s="292" t="s">
        <v>29</v>
      </c>
      <c r="B21" s="477" t="s">
        <v>390</v>
      </c>
      <c r="C21" s="198">
        <f t="shared" si="2"/>
        <v>0</v>
      </c>
      <c r="D21" s="198"/>
      <c r="E21" s="198"/>
      <c r="F21" s="198"/>
      <c r="G21" s="198">
        <f t="shared" si="3"/>
        <v>0</v>
      </c>
      <c r="H21" s="198">
        <f t="shared" si="3"/>
        <v>0</v>
      </c>
      <c r="I21" s="198"/>
      <c r="J21" s="198"/>
      <c r="K21" s="198"/>
      <c r="L21" s="198"/>
      <c r="M21" s="198"/>
      <c r="N21" s="198"/>
      <c r="O21" s="198"/>
      <c r="P21" s="198"/>
      <c r="Q21" s="198"/>
      <c r="R21" s="198"/>
      <c r="S21" s="198"/>
      <c r="T21" s="198"/>
    </row>
    <row r="22" spans="1:20" s="144" customFormat="1" ht="25.5">
      <c r="A22" s="292" t="s">
        <v>30</v>
      </c>
      <c r="B22" s="477" t="s">
        <v>391</v>
      </c>
      <c r="C22" s="198">
        <f t="shared" si="2"/>
        <v>0</v>
      </c>
      <c r="D22" s="198"/>
      <c r="E22" s="198"/>
      <c r="F22" s="198"/>
      <c r="G22" s="198">
        <f t="shared" si="3"/>
        <v>0</v>
      </c>
      <c r="H22" s="198">
        <f t="shared" si="3"/>
        <v>0</v>
      </c>
      <c r="I22" s="198"/>
      <c r="J22" s="198"/>
      <c r="K22" s="198"/>
      <c r="L22" s="198"/>
      <c r="M22" s="198"/>
      <c r="N22" s="198"/>
      <c r="O22" s="198"/>
      <c r="P22" s="198"/>
      <c r="Q22" s="198"/>
      <c r="R22" s="198"/>
      <c r="S22" s="198"/>
      <c r="T22" s="198"/>
    </row>
    <row r="23" spans="1:20" s="144" customFormat="1" ht="25.5">
      <c r="A23" s="292" t="s">
        <v>104</v>
      </c>
      <c r="B23" s="477" t="s">
        <v>392</v>
      </c>
      <c r="C23" s="198">
        <f t="shared" si="2"/>
        <v>0</v>
      </c>
      <c r="D23" s="198"/>
      <c r="E23" s="198"/>
      <c r="F23" s="198"/>
      <c r="G23" s="198">
        <f t="shared" si="3"/>
        <v>0</v>
      </c>
      <c r="H23" s="198">
        <f t="shared" si="3"/>
        <v>0</v>
      </c>
      <c r="I23" s="198"/>
      <c r="J23" s="198"/>
      <c r="K23" s="198"/>
      <c r="L23" s="198"/>
      <c r="M23" s="198"/>
      <c r="N23" s="198"/>
      <c r="O23" s="198"/>
      <c r="P23" s="198"/>
      <c r="Q23" s="198"/>
      <c r="R23" s="198"/>
      <c r="S23" s="198"/>
      <c r="T23" s="198"/>
    </row>
    <row r="24" spans="1:20" s="144" customFormat="1" ht="15.75">
      <c r="A24" s="518"/>
      <c r="B24" s="524"/>
      <c r="C24" s="525"/>
      <c r="D24" s="525"/>
      <c r="E24" s="525"/>
      <c r="F24" s="525"/>
      <c r="G24" s="525"/>
      <c r="H24" s="525"/>
      <c r="I24" s="525"/>
      <c r="J24" s="525"/>
      <c r="K24" s="526"/>
      <c r="L24" s="526"/>
      <c r="M24" s="525"/>
      <c r="N24" s="525"/>
      <c r="O24" s="525"/>
      <c r="P24" s="525"/>
      <c r="Q24" s="525"/>
      <c r="R24" s="525"/>
      <c r="S24" s="525"/>
      <c r="T24" s="525"/>
    </row>
    <row r="25" spans="1:20" ht="17.25">
      <c r="A25" s="531"/>
      <c r="B25" s="724"/>
      <c r="C25" s="724"/>
      <c r="D25" s="724"/>
      <c r="E25" s="724"/>
      <c r="F25" s="724"/>
      <c r="G25" s="724"/>
      <c r="H25" s="529"/>
      <c r="I25" s="529"/>
      <c r="J25" s="529"/>
      <c r="K25" s="527"/>
      <c r="L25" s="515"/>
      <c r="M25" s="753" t="str">
        <f>TT!C4</f>
        <v>Sơn La, ngày 01 tháng 9 năm 2021</v>
      </c>
      <c r="N25" s="753"/>
      <c r="O25" s="753"/>
      <c r="P25" s="753"/>
      <c r="Q25" s="753"/>
      <c r="R25" s="753"/>
      <c r="S25" s="753"/>
      <c r="T25" s="530"/>
    </row>
    <row r="26" spans="1:20" s="149" customFormat="1" ht="16.5">
      <c r="A26" s="120"/>
      <c r="B26" s="708" t="s">
        <v>282</v>
      </c>
      <c r="C26" s="708"/>
      <c r="D26" s="708"/>
      <c r="E26" s="708"/>
      <c r="F26" s="708"/>
      <c r="G26" s="708"/>
      <c r="H26" s="234"/>
      <c r="I26" s="234"/>
      <c r="J26" s="234"/>
      <c r="K26" s="245"/>
      <c r="L26" s="245"/>
      <c r="M26" s="709" t="str">
        <f>TT!C5</f>
        <v>PHÓ CỤC TRƯỞNG</v>
      </c>
      <c r="N26" s="709"/>
      <c r="O26" s="709"/>
      <c r="P26" s="709"/>
      <c r="Q26" s="709"/>
      <c r="R26" s="709"/>
      <c r="S26" s="709"/>
      <c r="T26" s="235"/>
    </row>
    <row r="27" spans="1:20" s="149" customFormat="1" ht="16.5">
      <c r="A27" s="3"/>
      <c r="B27" s="231"/>
      <c r="C27" s="231"/>
      <c r="D27" s="232"/>
      <c r="E27" s="232"/>
      <c r="F27" s="232"/>
      <c r="G27" s="231"/>
      <c r="H27" s="231"/>
      <c r="I27" s="231"/>
      <c r="J27" s="231"/>
      <c r="K27" s="232"/>
      <c r="L27" s="232"/>
      <c r="M27" s="232"/>
      <c r="N27" s="232"/>
      <c r="O27" s="134"/>
      <c r="P27" s="235"/>
      <c r="Q27" s="235"/>
      <c r="R27" s="235"/>
      <c r="S27" s="232"/>
      <c r="T27" s="232"/>
    </row>
    <row r="28" spans="1:20" s="149" customFormat="1" ht="16.5">
      <c r="A28" s="3"/>
      <c r="B28" s="231"/>
      <c r="C28" s="231"/>
      <c r="D28" s="232"/>
      <c r="E28" s="232"/>
      <c r="F28" s="232"/>
      <c r="G28" s="231"/>
      <c r="H28" s="231"/>
      <c r="I28" s="231"/>
      <c r="J28" s="231"/>
      <c r="K28" s="232"/>
      <c r="L28" s="232"/>
      <c r="M28" s="232"/>
      <c r="N28" s="232"/>
      <c r="O28" s="134"/>
      <c r="P28" s="240"/>
      <c r="Q28" s="240"/>
      <c r="R28" s="240"/>
      <c r="S28" s="240"/>
      <c r="T28" s="240"/>
    </row>
    <row r="29" spans="1:20" ht="16.5">
      <c r="A29" s="3"/>
      <c r="B29" s="231"/>
      <c r="C29" s="231"/>
      <c r="D29" s="232"/>
      <c r="E29" s="232"/>
      <c r="F29" s="232"/>
      <c r="G29" s="231"/>
      <c r="H29" s="231"/>
      <c r="I29" s="231"/>
      <c r="J29" s="231"/>
      <c r="K29" s="232"/>
      <c r="L29" s="232"/>
      <c r="M29" s="232"/>
      <c r="N29" s="232"/>
      <c r="O29" s="134"/>
      <c r="P29" s="240"/>
      <c r="Q29" s="240"/>
      <c r="R29" s="240"/>
      <c r="S29" s="240"/>
      <c r="T29" s="240"/>
    </row>
    <row r="30" spans="1:20" ht="16.5">
      <c r="A30" s="3"/>
      <c r="B30" s="709" t="str">
        <f>TT!C6</f>
        <v>Nguyễn Thị Ngọc</v>
      </c>
      <c r="C30" s="709"/>
      <c r="D30" s="709"/>
      <c r="E30" s="709"/>
      <c r="F30" s="709"/>
      <c r="G30" s="709"/>
      <c r="H30" s="235"/>
      <c r="I30" s="235"/>
      <c r="J30" s="235"/>
      <c r="K30" s="232"/>
      <c r="L30" s="232"/>
      <c r="M30" s="709" t="str">
        <f>TT!C3</f>
        <v>Lò Anh Vĩnh</v>
      </c>
      <c r="N30" s="709"/>
      <c r="O30" s="709"/>
      <c r="P30" s="709"/>
      <c r="Q30" s="709"/>
      <c r="R30" s="709"/>
      <c r="S30" s="709"/>
      <c r="T30" s="235"/>
    </row>
    <row r="31" spans="1:20" ht="15.75">
      <c r="A31" s="139"/>
      <c r="B31" s="140"/>
      <c r="C31" s="140"/>
      <c r="D31" s="140"/>
      <c r="E31" s="140"/>
      <c r="F31" s="141"/>
      <c r="G31" s="141"/>
      <c r="H31" s="141"/>
      <c r="I31" s="142"/>
      <c r="J31" s="142"/>
      <c r="K31" s="140"/>
      <c r="L31" s="140"/>
      <c r="M31" s="140"/>
      <c r="N31" s="140"/>
      <c r="O31" s="140"/>
      <c r="P31" s="140"/>
      <c r="Q31" s="143"/>
      <c r="R31" s="144"/>
      <c r="S31" s="144"/>
      <c r="T31" s="144"/>
    </row>
    <row r="32" spans="1:20" ht="15.75">
      <c r="A32" s="134"/>
      <c r="B32" s="137"/>
      <c r="C32" s="137"/>
      <c r="D32" s="137"/>
      <c r="E32" s="137"/>
      <c r="F32" s="137"/>
      <c r="G32" s="137"/>
      <c r="H32" s="137"/>
      <c r="I32" s="144"/>
      <c r="J32" s="144"/>
      <c r="K32" s="138"/>
      <c r="L32" s="138"/>
      <c r="M32" s="137"/>
      <c r="N32" s="137"/>
      <c r="O32" s="137"/>
      <c r="P32" s="137"/>
      <c r="Q32" s="143"/>
      <c r="R32" s="144"/>
      <c r="S32" s="144"/>
      <c r="T32" s="144"/>
    </row>
    <row r="33" spans="1:20" ht="16.5">
      <c r="A33" s="134"/>
      <c r="B33" s="136"/>
      <c r="C33" s="136"/>
      <c r="D33" s="135"/>
      <c r="E33" s="145"/>
      <c r="F33" s="145"/>
      <c r="G33" s="145"/>
      <c r="H33" s="145"/>
      <c r="I33" s="146"/>
      <c r="J33" s="146"/>
      <c r="K33" s="146"/>
      <c r="L33" s="146"/>
      <c r="M33" s="146"/>
      <c r="N33" s="146"/>
      <c r="O33" s="146"/>
      <c r="P33" s="146"/>
      <c r="Q33" s="134"/>
      <c r="R33" s="134"/>
      <c r="S33" s="134"/>
      <c r="T33" s="134"/>
    </row>
    <row r="34" spans="1:20" ht="16.5">
      <c r="A34" s="134"/>
      <c r="B34" s="136"/>
      <c r="C34" s="136"/>
      <c r="D34" s="135"/>
      <c r="E34" s="145"/>
      <c r="F34" s="145"/>
      <c r="G34" s="145"/>
      <c r="H34" s="145"/>
      <c r="I34" s="146"/>
      <c r="J34" s="146"/>
      <c r="K34" s="146"/>
      <c r="L34" s="146"/>
      <c r="M34" s="146"/>
      <c r="N34" s="146"/>
      <c r="O34" s="146"/>
      <c r="P34" s="146"/>
      <c r="Q34" s="134"/>
      <c r="R34" s="134"/>
      <c r="S34" s="134"/>
      <c r="T34" s="134"/>
    </row>
    <row r="35" spans="2:16" ht="16.5">
      <c r="B35" s="147"/>
      <c r="C35" s="147"/>
      <c r="D35" s="147"/>
      <c r="E35" s="147"/>
      <c r="F35" s="147"/>
      <c r="G35" s="147"/>
      <c r="H35" s="147"/>
      <c r="I35" s="147"/>
      <c r="J35" s="147"/>
      <c r="K35" s="147"/>
      <c r="L35" s="147"/>
      <c r="M35" s="147"/>
      <c r="N35" s="147"/>
      <c r="O35" s="147"/>
      <c r="P35" s="147"/>
    </row>
    <row r="38" spans="1:20" ht="15.75">
      <c r="A38" s="148" t="s">
        <v>262</v>
      </c>
      <c r="B38" s="149"/>
      <c r="C38" s="149"/>
      <c r="D38" s="149"/>
      <c r="E38" s="149"/>
      <c r="F38" s="149"/>
      <c r="G38" s="149"/>
      <c r="H38" s="149"/>
      <c r="I38" s="149"/>
      <c r="J38" s="149"/>
      <c r="K38" s="149"/>
      <c r="L38" s="149"/>
      <c r="M38" s="149"/>
      <c r="N38" s="149"/>
      <c r="O38" s="149"/>
      <c r="P38" s="149"/>
      <c r="Q38" s="149"/>
      <c r="R38" s="149"/>
      <c r="S38" s="149"/>
      <c r="T38" s="149"/>
    </row>
    <row r="39" spans="1:20" ht="15.75">
      <c r="A39" s="150"/>
      <c r="B39" s="785" t="s">
        <v>263</v>
      </c>
      <c r="C39" s="785"/>
      <c r="D39" s="785"/>
      <c r="E39" s="785"/>
      <c r="F39" s="785"/>
      <c r="G39" s="785"/>
      <c r="H39" s="785"/>
      <c r="I39" s="785"/>
      <c r="J39" s="785"/>
      <c r="K39" s="785"/>
      <c r="L39" s="785"/>
      <c r="M39" s="785"/>
      <c r="N39" s="151"/>
      <c r="O39" s="150"/>
      <c r="P39" s="150"/>
      <c r="Q39" s="152"/>
      <c r="R39" s="152"/>
      <c r="S39" s="152"/>
      <c r="T39" s="149"/>
    </row>
    <row r="40" spans="1:20" ht="15.75">
      <c r="A40" s="149"/>
      <c r="B40" s="149" t="s">
        <v>264</v>
      </c>
      <c r="C40" s="149"/>
      <c r="D40" s="149"/>
      <c r="E40" s="149"/>
      <c r="F40" s="149"/>
      <c r="G40" s="149"/>
      <c r="H40" s="149"/>
      <c r="I40" s="149"/>
      <c r="J40" s="149"/>
      <c r="K40" s="149"/>
      <c r="L40" s="149"/>
      <c r="M40" s="149"/>
      <c r="N40" s="149"/>
      <c r="O40" s="149"/>
      <c r="P40" s="149"/>
      <c r="Q40" s="149"/>
      <c r="R40" s="149"/>
      <c r="S40" s="149"/>
      <c r="T40" s="149"/>
    </row>
    <row r="41" ht="15.75">
      <c r="B41" s="143" t="s">
        <v>265</v>
      </c>
    </row>
  </sheetData>
  <sheetProtection formatCells="0" formatColumns="0" formatRows="0" insertRows="0" deleteRows="0"/>
  <mergeCells count="33">
    <mergeCell ref="Q4:R6"/>
    <mergeCell ref="S4:T6"/>
    <mergeCell ref="D5:D7"/>
    <mergeCell ref="E5:E7"/>
    <mergeCell ref="G5:H6"/>
    <mergeCell ref="I5:L5"/>
    <mergeCell ref="I6:J6"/>
    <mergeCell ref="K6:L6"/>
    <mergeCell ref="M4:N6"/>
    <mergeCell ref="O4:P6"/>
    <mergeCell ref="B39:M39"/>
    <mergeCell ref="A9:B9"/>
    <mergeCell ref="B26:G26"/>
    <mergeCell ref="B30:G30"/>
    <mergeCell ref="M25:S25"/>
    <mergeCell ref="M26:S26"/>
    <mergeCell ref="M30:S30"/>
    <mergeCell ref="A8:B8"/>
    <mergeCell ref="B25:G25"/>
    <mergeCell ref="C4:C7"/>
    <mergeCell ref="D4:E4"/>
    <mergeCell ref="F4:F7"/>
    <mergeCell ref="G4:L4"/>
    <mergeCell ref="P1:T1"/>
    <mergeCell ref="P2:T2"/>
    <mergeCell ref="C3:E3"/>
    <mergeCell ref="F3:L3"/>
    <mergeCell ref="M3:P3"/>
    <mergeCell ref="Q3:T3"/>
    <mergeCell ref="A1:D1"/>
    <mergeCell ref="E1:O1"/>
    <mergeCell ref="A3:A7"/>
    <mergeCell ref="B3:B7"/>
  </mergeCells>
  <printOptions/>
  <pageMargins left="0.38" right="0.39" top="0.38" bottom="0.37" header="0.31496062992126" footer="0.31496062992126"/>
  <pageSetup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tabColor rgb="FF0070C0"/>
  </sheetPr>
  <dimension ref="A1:AO30"/>
  <sheetViews>
    <sheetView view="pageBreakPreview" zoomScale="115" zoomScaleSheetLayoutView="115" zoomScalePageLayoutView="0" workbookViewId="0" topLeftCell="A10">
      <selection activeCell="M29" sqref="M29:S29"/>
    </sheetView>
  </sheetViews>
  <sheetFormatPr defaultColWidth="9.00390625" defaultRowHeight="15.75"/>
  <cols>
    <col min="1" max="1" width="3.25390625" style="503" customWidth="1"/>
    <col min="2" max="2" width="27.75390625" style="503" customWidth="1"/>
    <col min="3" max="22" width="4.875" style="503" customWidth="1"/>
    <col min="23" max="41" width="9.00390625" style="504" customWidth="1"/>
    <col min="42" max="16384" width="9.00390625" style="503" customWidth="1"/>
  </cols>
  <sheetData>
    <row r="1" spans="1:41" s="299" customFormat="1" ht="57.75" customHeight="1">
      <c r="A1" s="665" t="s">
        <v>323</v>
      </c>
      <c r="B1" s="665"/>
      <c r="C1" s="665"/>
      <c r="D1" s="797" t="str">
        <f>"KẾT QUẢ THEO DÕI VIỆC THI HÀNH  ÁN HÀNH CHÍNH 
"&amp;TT!C8&amp;""</f>
        <v>KẾT QUẢ THEO DÕI VIỆC THI HÀNH  ÁN HÀNH CHÍNH 
11 tháng/năm 2021</v>
      </c>
      <c r="E1" s="797"/>
      <c r="F1" s="797"/>
      <c r="G1" s="797"/>
      <c r="H1" s="797"/>
      <c r="I1" s="797"/>
      <c r="J1" s="797"/>
      <c r="K1" s="797"/>
      <c r="L1" s="797"/>
      <c r="M1" s="797"/>
      <c r="N1" s="797"/>
      <c r="O1" s="797"/>
      <c r="P1" s="797"/>
      <c r="Q1" s="797"/>
      <c r="R1" s="667" t="str">
        <f>'[3]Thông tin'!C2</f>
        <v>Đơn vị  báo cáo: CỤC THADS TỈNH SƠN LA
Đơn vị nhận báo cáo: TỔNG CỤC THADS</v>
      </c>
      <c r="S1" s="667"/>
      <c r="T1" s="667"/>
      <c r="U1" s="667"/>
      <c r="V1" s="667"/>
      <c r="W1" s="478"/>
      <c r="X1" s="478"/>
      <c r="Y1" s="478"/>
      <c r="Z1" s="478"/>
      <c r="AA1" s="478"/>
      <c r="AB1" s="478"/>
      <c r="AC1" s="478"/>
      <c r="AD1" s="478"/>
      <c r="AE1" s="478"/>
      <c r="AF1" s="478"/>
      <c r="AG1" s="478"/>
      <c r="AH1" s="478"/>
      <c r="AI1" s="478"/>
      <c r="AJ1" s="478"/>
      <c r="AK1" s="478"/>
      <c r="AL1" s="478"/>
      <c r="AM1" s="478"/>
      <c r="AN1" s="478"/>
      <c r="AO1" s="478"/>
    </row>
    <row r="2" spans="1:41" s="483" customFormat="1" ht="18.75" customHeight="1">
      <c r="A2" s="479"/>
      <c r="B2" s="153"/>
      <c r="C2" s="154"/>
      <c r="D2" s="154"/>
      <c r="E2" s="154"/>
      <c r="F2" s="154"/>
      <c r="G2" s="154"/>
      <c r="H2" s="154"/>
      <c r="I2" s="480"/>
      <c r="J2" s="481"/>
      <c r="K2" s="481"/>
      <c r="L2" s="481"/>
      <c r="M2" s="482"/>
      <c r="R2" s="799" t="s">
        <v>266</v>
      </c>
      <c r="S2" s="799"/>
      <c r="T2" s="799"/>
      <c r="U2" s="799"/>
      <c r="V2" s="799"/>
      <c r="W2" s="484"/>
      <c r="X2" s="484"/>
      <c r="Y2" s="484"/>
      <c r="Z2" s="484"/>
      <c r="AA2" s="484"/>
      <c r="AB2" s="484"/>
      <c r="AC2" s="484"/>
      <c r="AD2" s="484"/>
      <c r="AE2" s="484"/>
      <c r="AF2" s="484"/>
      <c r="AG2" s="484"/>
      <c r="AH2" s="484"/>
      <c r="AI2" s="484"/>
      <c r="AJ2" s="484"/>
      <c r="AK2" s="484"/>
      <c r="AL2" s="484"/>
      <c r="AM2" s="484"/>
      <c r="AN2" s="484"/>
      <c r="AO2" s="484"/>
    </row>
    <row r="3" spans="1:24" s="487" customFormat="1" ht="12" customHeight="1">
      <c r="A3" s="795" t="s">
        <v>232</v>
      </c>
      <c r="B3" s="795" t="s">
        <v>157</v>
      </c>
      <c r="C3" s="796" t="s">
        <v>267</v>
      </c>
      <c r="D3" s="796" t="s">
        <v>4</v>
      </c>
      <c r="E3" s="796"/>
      <c r="F3" s="796"/>
      <c r="G3" s="796"/>
      <c r="H3" s="796" t="s">
        <v>268</v>
      </c>
      <c r="I3" s="795" t="s">
        <v>4</v>
      </c>
      <c r="J3" s="795"/>
      <c r="K3" s="795"/>
      <c r="L3" s="795"/>
      <c r="M3" s="795" t="s">
        <v>269</v>
      </c>
      <c r="N3" s="795"/>
      <c r="O3" s="795"/>
      <c r="P3" s="795"/>
      <c r="Q3" s="795"/>
      <c r="R3" s="795"/>
      <c r="S3" s="795"/>
      <c r="T3" s="795"/>
      <c r="U3" s="795"/>
      <c r="V3" s="795"/>
      <c r="X3" s="488"/>
    </row>
    <row r="4" spans="1:22" s="487" customFormat="1" ht="12" customHeight="1">
      <c r="A4" s="795"/>
      <c r="B4" s="795"/>
      <c r="C4" s="796"/>
      <c r="D4" s="796" t="s">
        <v>270</v>
      </c>
      <c r="E4" s="796" t="s">
        <v>4</v>
      </c>
      <c r="F4" s="796"/>
      <c r="G4" s="796" t="s">
        <v>271</v>
      </c>
      <c r="H4" s="796"/>
      <c r="I4" s="795" t="s">
        <v>272</v>
      </c>
      <c r="J4" s="795" t="s">
        <v>273</v>
      </c>
      <c r="K4" s="795" t="s">
        <v>274</v>
      </c>
      <c r="L4" s="795" t="s">
        <v>275</v>
      </c>
      <c r="M4" s="795" t="s">
        <v>12</v>
      </c>
      <c r="N4" s="795" t="s">
        <v>4</v>
      </c>
      <c r="O4" s="795"/>
      <c r="P4" s="795"/>
      <c r="Q4" s="795"/>
      <c r="R4" s="795"/>
      <c r="S4" s="795"/>
      <c r="T4" s="795"/>
      <c r="U4" s="795"/>
      <c r="V4" s="795" t="s">
        <v>276</v>
      </c>
    </row>
    <row r="5" spans="1:25" s="487" customFormat="1" ht="12" customHeight="1">
      <c r="A5" s="795"/>
      <c r="B5" s="795"/>
      <c r="C5" s="796"/>
      <c r="D5" s="796"/>
      <c r="E5" s="796" t="s">
        <v>260</v>
      </c>
      <c r="F5" s="796" t="s">
        <v>62</v>
      </c>
      <c r="G5" s="796"/>
      <c r="H5" s="796"/>
      <c r="I5" s="795"/>
      <c r="J5" s="795"/>
      <c r="K5" s="795"/>
      <c r="L5" s="795"/>
      <c r="M5" s="795"/>
      <c r="N5" s="795" t="s">
        <v>277</v>
      </c>
      <c r="O5" s="795" t="s">
        <v>4</v>
      </c>
      <c r="P5" s="795"/>
      <c r="Q5" s="795"/>
      <c r="R5" s="795"/>
      <c r="S5" s="795" t="s">
        <v>278</v>
      </c>
      <c r="T5" s="795" t="s">
        <v>4</v>
      </c>
      <c r="U5" s="795"/>
      <c r="V5" s="795"/>
      <c r="Y5" s="489"/>
    </row>
    <row r="6" spans="1:22" s="487" customFormat="1" ht="18.75" customHeight="1">
      <c r="A6" s="795"/>
      <c r="B6" s="795"/>
      <c r="C6" s="796"/>
      <c r="D6" s="796"/>
      <c r="E6" s="796"/>
      <c r="F6" s="796"/>
      <c r="G6" s="796"/>
      <c r="H6" s="796"/>
      <c r="I6" s="795"/>
      <c r="J6" s="795"/>
      <c r="K6" s="795"/>
      <c r="L6" s="795"/>
      <c r="M6" s="795"/>
      <c r="N6" s="795"/>
      <c r="O6" s="795" t="s">
        <v>279</v>
      </c>
      <c r="P6" s="795"/>
      <c r="Q6" s="795" t="s">
        <v>62</v>
      </c>
      <c r="R6" s="795"/>
      <c r="S6" s="795"/>
      <c r="T6" s="795"/>
      <c r="U6" s="795"/>
      <c r="V6" s="795"/>
    </row>
    <row r="7" spans="1:41" s="490" customFormat="1" ht="71.25" customHeight="1">
      <c r="A7" s="795"/>
      <c r="B7" s="795"/>
      <c r="C7" s="796"/>
      <c r="D7" s="796"/>
      <c r="E7" s="796"/>
      <c r="F7" s="796"/>
      <c r="G7" s="796"/>
      <c r="H7" s="796"/>
      <c r="I7" s="795"/>
      <c r="J7" s="795"/>
      <c r="K7" s="795"/>
      <c r="L7" s="795"/>
      <c r="M7" s="795"/>
      <c r="N7" s="795"/>
      <c r="O7" s="485" t="s">
        <v>280</v>
      </c>
      <c r="P7" s="485" t="s">
        <v>281</v>
      </c>
      <c r="Q7" s="485" t="s">
        <v>280</v>
      </c>
      <c r="R7" s="485" t="s">
        <v>281</v>
      </c>
      <c r="S7" s="795"/>
      <c r="T7" s="486" t="s">
        <v>260</v>
      </c>
      <c r="U7" s="486" t="s">
        <v>62</v>
      </c>
      <c r="V7" s="795"/>
      <c r="W7" s="487"/>
      <c r="X7" s="487"/>
      <c r="Y7" s="487"/>
      <c r="Z7" s="487"/>
      <c r="AA7" s="487"/>
      <c r="AB7" s="487"/>
      <c r="AC7" s="487"/>
      <c r="AD7" s="487"/>
      <c r="AE7" s="487"/>
      <c r="AF7" s="487"/>
      <c r="AG7" s="487"/>
      <c r="AH7" s="487"/>
      <c r="AI7" s="487"/>
      <c r="AJ7" s="487"/>
      <c r="AK7" s="487"/>
      <c r="AL7" s="487"/>
      <c r="AM7" s="487"/>
      <c r="AN7" s="487"/>
      <c r="AO7" s="487"/>
    </row>
    <row r="8" spans="1:41" s="483" customFormat="1" ht="19.5" customHeight="1">
      <c r="A8" s="798" t="s">
        <v>3</v>
      </c>
      <c r="B8" s="798"/>
      <c r="C8" s="156">
        <v>1</v>
      </c>
      <c r="D8" s="156">
        <v>2</v>
      </c>
      <c r="E8" s="156">
        <v>3</v>
      </c>
      <c r="F8" s="156">
        <v>4</v>
      </c>
      <c r="G8" s="156">
        <v>5</v>
      </c>
      <c r="H8" s="156">
        <v>6</v>
      </c>
      <c r="I8" s="156">
        <v>7</v>
      </c>
      <c r="J8" s="156">
        <v>8</v>
      </c>
      <c r="K8" s="156">
        <v>9</v>
      </c>
      <c r="L8" s="156">
        <v>10</v>
      </c>
      <c r="M8" s="156">
        <v>11</v>
      </c>
      <c r="N8" s="156">
        <v>12</v>
      </c>
      <c r="O8" s="156">
        <v>13</v>
      </c>
      <c r="P8" s="156">
        <v>14</v>
      </c>
      <c r="Q8" s="156">
        <v>15</v>
      </c>
      <c r="R8" s="156">
        <v>16</v>
      </c>
      <c r="S8" s="156">
        <v>17</v>
      </c>
      <c r="T8" s="156">
        <v>18</v>
      </c>
      <c r="U8" s="156">
        <v>19</v>
      </c>
      <c r="V8" s="156">
        <v>20</v>
      </c>
      <c r="W8" s="484"/>
      <c r="X8" s="484"/>
      <c r="Y8" s="484"/>
      <c r="Z8" s="484"/>
      <c r="AA8" s="484"/>
      <c r="AB8" s="484"/>
      <c r="AC8" s="484"/>
      <c r="AD8" s="484"/>
      <c r="AE8" s="484"/>
      <c r="AF8" s="484"/>
      <c r="AG8" s="484"/>
      <c r="AH8" s="484"/>
      <c r="AI8" s="484"/>
      <c r="AJ8" s="484"/>
      <c r="AK8" s="484"/>
      <c r="AL8" s="484"/>
      <c r="AM8" s="484"/>
      <c r="AN8" s="484"/>
      <c r="AO8" s="484"/>
    </row>
    <row r="9" spans="1:41" s="493" customFormat="1" ht="16.5" customHeight="1">
      <c r="A9" s="800" t="s">
        <v>12</v>
      </c>
      <c r="B9" s="801"/>
      <c r="C9" s="491">
        <f>C10+C11</f>
        <v>3</v>
      </c>
      <c r="D9" s="491">
        <f aca="true" t="shared" si="0" ref="D9:V9">D10+D11</f>
        <v>3</v>
      </c>
      <c r="E9" s="491">
        <f t="shared" si="0"/>
        <v>2</v>
      </c>
      <c r="F9" s="491">
        <f t="shared" si="0"/>
        <v>1</v>
      </c>
      <c r="G9" s="491">
        <f t="shared" si="0"/>
        <v>0</v>
      </c>
      <c r="H9" s="491">
        <f t="shared" si="0"/>
        <v>0</v>
      </c>
      <c r="I9" s="491">
        <f t="shared" si="0"/>
        <v>0</v>
      </c>
      <c r="J9" s="491">
        <f t="shared" si="0"/>
        <v>0</v>
      </c>
      <c r="K9" s="491">
        <f t="shared" si="0"/>
        <v>0</v>
      </c>
      <c r="L9" s="491">
        <f t="shared" si="0"/>
        <v>0</v>
      </c>
      <c r="M9" s="491">
        <f t="shared" si="0"/>
        <v>3</v>
      </c>
      <c r="N9" s="491">
        <f t="shared" si="0"/>
        <v>3</v>
      </c>
      <c r="O9" s="491">
        <f t="shared" si="0"/>
        <v>0</v>
      </c>
      <c r="P9" s="491">
        <f t="shared" si="0"/>
        <v>2</v>
      </c>
      <c r="Q9" s="491">
        <f t="shared" si="0"/>
        <v>0</v>
      </c>
      <c r="R9" s="491">
        <f t="shared" si="0"/>
        <v>1</v>
      </c>
      <c r="S9" s="491">
        <f t="shared" si="0"/>
        <v>0</v>
      </c>
      <c r="T9" s="491">
        <f t="shared" si="0"/>
        <v>0</v>
      </c>
      <c r="U9" s="491">
        <f t="shared" si="0"/>
        <v>0</v>
      </c>
      <c r="V9" s="491">
        <f t="shared" si="0"/>
        <v>0</v>
      </c>
      <c r="W9" s="492"/>
      <c r="X9" s="492"/>
      <c r="Y9" s="492"/>
      <c r="Z9" s="492"/>
      <c r="AA9" s="492"/>
      <c r="AB9" s="492"/>
      <c r="AC9" s="492"/>
      <c r="AD9" s="492"/>
      <c r="AE9" s="492"/>
      <c r="AF9" s="492"/>
      <c r="AG9" s="492"/>
      <c r="AH9" s="492"/>
      <c r="AI9" s="492"/>
      <c r="AJ9" s="492"/>
      <c r="AK9" s="492"/>
      <c r="AL9" s="492"/>
      <c r="AM9" s="492"/>
      <c r="AN9" s="492"/>
      <c r="AO9" s="492"/>
    </row>
    <row r="10" spans="1:41" s="389" customFormat="1" ht="19.5" customHeight="1">
      <c r="A10" s="292" t="s">
        <v>0</v>
      </c>
      <c r="B10" s="309" t="s">
        <v>324</v>
      </c>
      <c r="C10" s="272">
        <v>3</v>
      </c>
      <c r="D10" s="272">
        <f>E10+F10</f>
        <v>3</v>
      </c>
      <c r="E10" s="272">
        <v>2</v>
      </c>
      <c r="F10" s="272">
        <v>1</v>
      </c>
      <c r="G10" s="272">
        <v>0</v>
      </c>
      <c r="H10" s="272">
        <f>I10+J10+K10+L10</f>
        <v>0</v>
      </c>
      <c r="I10" s="272">
        <v>0</v>
      </c>
      <c r="J10" s="272">
        <v>0</v>
      </c>
      <c r="K10" s="272">
        <v>0</v>
      </c>
      <c r="L10" s="272">
        <v>0</v>
      </c>
      <c r="M10" s="272">
        <f>N10+S10</f>
        <v>3</v>
      </c>
      <c r="N10" s="272">
        <f>O10+P10+Q10+R10</f>
        <v>3</v>
      </c>
      <c r="O10" s="272">
        <v>0</v>
      </c>
      <c r="P10" s="272">
        <v>2</v>
      </c>
      <c r="Q10" s="272">
        <v>0</v>
      </c>
      <c r="R10" s="272">
        <v>1</v>
      </c>
      <c r="S10" s="272">
        <f>T10+U10</f>
        <v>0</v>
      </c>
      <c r="T10" s="272">
        <v>0</v>
      </c>
      <c r="U10" s="272">
        <v>0</v>
      </c>
      <c r="V10" s="272">
        <v>0</v>
      </c>
      <c r="W10" s="351"/>
      <c r="X10" s="351"/>
      <c r="Y10" s="351"/>
      <c r="Z10" s="351"/>
      <c r="AA10" s="351"/>
      <c r="AB10" s="351"/>
      <c r="AC10" s="351"/>
      <c r="AD10" s="351"/>
      <c r="AE10" s="351"/>
      <c r="AF10" s="351"/>
      <c r="AG10" s="351"/>
      <c r="AH10" s="351"/>
      <c r="AI10" s="351"/>
      <c r="AJ10" s="351"/>
      <c r="AK10" s="351"/>
      <c r="AL10" s="351"/>
      <c r="AM10" s="351"/>
      <c r="AN10" s="351"/>
      <c r="AO10" s="351"/>
    </row>
    <row r="11" spans="1:41" s="395" customFormat="1" ht="16.5" customHeight="1">
      <c r="A11" s="494" t="s">
        <v>1</v>
      </c>
      <c r="B11" s="495" t="s">
        <v>8</v>
      </c>
      <c r="C11" s="496">
        <f>SUM(C12:C23)</f>
        <v>0</v>
      </c>
      <c r="D11" s="496">
        <f aca="true" t="shared" si="1" ref="D11:V11">SUM(D12:D23)</f>
        <v>0</v>
      </c>
      <c r="E11" s="496">
        <f t="shared" si="1"/>
        <v>0</v>
      </c>
      <c r="F11" s="496">
        <f t="shared" si="1"/>
        <v>0</v>
      </c>
      <c r="G11" s="496">
        <f t="shared" si="1"/>
        <v>0</v>
      </c>
      <c r="H11" s="496">
        <f t="shared" si="1"/>
        <v>0</v>
      </c>
      <c r="I11" s="496">
        <f t="shared" si="1"/>
        <v>0</v>
      </c>
      <c r="J11" s="496">
        <f t="shared" si="1"/>
        <v>0</v>
      </c>
      <c r="K11" s="496">
        <f t="shared" si="1"/>
        <v>0</v>
      </c>
      <c r="L11" s="496">
        <f t="shared" si="1"/>
        <v>0</v>
      </c>
      <c r="M11" s="496">
        <f t="shared" si="1"/>
        <v>0</v>
      </c>
      <c r="N11" s="496">
        <f t="shared" si="1"/>
        <v>0</v>
      </c>
      <c r="O11" s="496">
        <f t="shared" si="1"/>
        <v>0</v>
      </c>
      <c r="P11" s="496">
        <f t="shared" si="1"/>
        <v>0</v>
      </c>
      <c r="Q11" s="496">
        <f t="shared" si="1"/>
        <v>0</v>
      </c>
      <c r="R11" s="496">
        <f t="shared" si="1"/>
        <v>0</v>
      </c>
      <c r="S11" s="496">
        <f t="shared" si="1"/>
        <v>0</v>
      </c>
      <c r="T11" s="496">
        <f t="shared" si="1"/>
        <v>0</v>
      </c>
      <c r="U11" s="496">
        <f t="shared" si="1"/>
        <v>0</v>
      </c>
      <c r="V11" s="496">
        <f t="shared" si="1"/>
        <v>0</v>
      </c>
      <c r="W11" s="351"/>
      <c r="X11" s="351"/>
      <c r="Y11" s="351"/>
      <c r="Z11" s="351"/>
      <c r="AA11" s="351"/>
      <c r="AB11" s="351"/>
      <c r="AC11" s="351"/>
      <c r="AD11" s="351"/>
      <c r="AE11" s="351"/>
      <c r="AF11" s="351"/>
      <c r="AG11" s="351"/>
      <c r="AH11" s="351"/>
      <c r="AI11" s="351"/>
      <c r="AJ11" s="351"/>
      <c r="AK11" s="351"/>
      <c r="AL11" s="351"/>
      <c r="AM11" s="351"/>
      <c r="AN11" s="351"/>
      <c r="AO11" s="351"/>
    </row>
    <row r="12" spans="1:41" s="389" customFormat="1" ht="14.25" customHeight="1">
      <c r="A12" s="292" t="s">
        <v>13</v>
      </c>
      <c r="B12" s="309" t="s">
        <v>381</v>
      </c>
      <c r="C12" s="272">
        <f aca="true" t="shared" si="2" ref="C12:C23">D12+G12</f>
        <v>0</v>
      </c>
      <c r="D12" s="272">
        <f aca="true" t="shared" si="3" ref="D12:D23">E12+F12</f>
        <v>0</v>
      </c>
      <c r="E12" s="272"/>
      <c r="F12" s="272"/>
      <c r="G12" s="272"/>
      <c r="H12" s="272">
        <f aca="true" t="shared" si="4" ref="H12:H23">I12+J12+K12+L12</f>
        <v>0</v>
      </c>
      <c r="I12" s="272"/>
      <c r="J12" s="272"/>
      <c r="K12" s="272"/>
      <c r="L12" s="272"/>
      <c r="M12" s="272">
        <f>N12+S12</f>
        <v>0</v>
      </c>
      <c r="N12" s="272">
        <f>O12+P12+Q12+R12</f>
        <v>0</v>
      </c>
      <c r="O12" s="272"/>
      <c r="P12" s="272"/>
      <c r="Q12" s="272"/>
      <c r="R12" s="272"/>
      <c r="S12" s="272">
        <f>T12+U12</f>
        <v>0</v>
      </c>
      <c r="T12" s="272"/>
      <c r="U12" s="272"/>
      <c r="V12" s="272"/>
      <c r="W12" s="351"/>
      <c r="X12" s="351"/>
      <c r="Y12" s="351"/>
      <c r="Z12" s="351"/>
      <c r="AA12" s="351"/>
      <c r="AB12" s="351"/>
      <c r="AC12" s="351"/>
      <c r="AD12" s="351"/>
      <c r="AE12" s="351"/>
      <c r="AF12" s="351"/>
      <c r="AG12" s="351"/>
      <c r="AH12" s="351"/>
      <c r="AI12" s="351"/>
      <c r="AJ12" s="351"/>
      <c r="AK12" s="351"/>
      <c r="AL12" s="351"/>
      <c r="AM12" s="351"/>
      <c r="AN12" s="351"/>
      <c r="AO12" s="351"/>
    </row>
    <row r="13" spans="1:41" s="389" customFormat="1" ht="14.25" customHeight="1">
      <c r="A13" s="292" t="s">
        <v>14</v>
      </c>
      <c r="B13" s="309" t="s">
        <v>382</v>
      </c>
      <c r="C13" s="272">
        <f t="shared" si="2"/>
        <v>0</v>
      </c>
      <c r="D13" s="272">
        <f>E13+F13</f>
        <v>0</v>
      </c>
      <c r="E13" s="272"/>
      <c r="F13" s="272"/>
      <c r="G13" s="272"/>
      <c r="H13" s="272">
        <f t="shared" si="4"/>
        <v>0</v>
      </c>
      <c r="I13" s="272"/>
      <c r="J13" s="272"/>
      <c r="K13" s="272"/>
      <c r="L13" s="272"/>
      <c r="M13" s="272">
        <f aca="true" t="shared" si="5" ref="M13:M23">N13+S13</f>
        <v>0</v>
      </c>
      <c r="N13" s="272">
        <f aca="true" t="shared" si="6" ref="N13:N23">O13+P13+Q13+R13</f>
        <v>0</v>
      </c>
      <c r="O13" s="272"/>
      <c r="P13" s="272"/>
      <c r="Q13" s="272"/>
      <c r="R13" s="272"/>
      <c r="S13" s="272">
        <f aca="true" t="shared" si="7" ref="S13:S23">T13+U13</f>
        <v>0</v>
      </c>
      <c r="T13" s="272"/>
      <c r="U13" s="272"/>
      <c r="V13" s="272"/>
      <c r="W13" s="351"/>
      <c r="X13" s="351"/>
      <c r="Y13" s="351"/>
      <c r="Z13" s="351"/>
      <c r="AA13" s="351"/>
      <c r="AB13" s="351"/>
      <c r="AC13" s="351"/>
      <c r="AD13" s="351"/>
      <c r="AE13" s="351"/>
      <c r="AF13" s="351"/>
      <c r="AG13" s="351"/>
      <c r="AH13" s="351"/>
      <c r="AI13" s="351"/>
      <c r="AJ13" s="351"/>
      <c r="AK13" s="351"/>
      <c r="AL13" s="351"/>
      <c r="AM13" s="351"/>
      <c r="AN13" s="351"/>
      <c r="AO13" s="351"/>
    </row>
    <row r="14" spans="1:41" s="389" customFormat="1" ht="14.25" customHeight="1">
      <c r="A14" s="292" t="s">
        <v>19</v>
      </c>
      <c r="B14" s="309" t="s">
        <v>383</v>
      </c>
      <c r="C14" s="272">
        <f t="shared" si="2"/>
        <v>0</v>
      </c>
      <c r="D14" s="272">
        <f t="shared" si="3"/>
        <v>0</v>
      </c>
      <c r="E14" s="272"/>
      <c r="F14" s="272"/>
      <c r="G14" s="272"/>
      <c r="H14" s="272">
        <f t="shared" si="4"/>
        <v>0</v>
      </c>
      <c r="I14" s="272"/>
      <c r="J14" s="272"/>
      <c r="K14" s="272"/>
      <c r="L14" s="272"/>
      <c r="M14" s="272">
        <f t="shared" si="5"/>
        <v>0</v>
      </c>
      <c r="N14" s="272">
        <f t="shared" si="6"/>
        <v>0</v>
      </c>
      <c r="O14" s="272"/>
      <c r="P14" s="272"/>
      <c r="Q14" s="272"/>
      <c r="R14" s="272"/>
      <c r="S14" s="272">
        <f t="shared" si="7"/>
        <v>0</v>
      </c>
      <c r="T14" s="272"/>
      <c r="U14" s="272"/>
      <c r="V14" s="272"/>
      <c r="W14" s="351"/>
      <c r="X14" s="351"/>
      <c r="Y14" s="351"/>
      <c r="Z14" s="351"/>
      <c r="AA14" s="351"/>
      <c r="AB14" s="351"/>
      <c r="AC14" s="351"/>
      <c r="AD14" s="351"/>
      <c r="AE14" s="351"/>
      <c r="AF14" s="351"/>
      <c r="AG14" s="351"/>
      <c r="AH14" s="351"/>
      <c r="AI14" s="351"/>
      <c r="AJ14" s="351"/>
      <c r="AK14" s="351"/>
      <c r="AL14" s="351"/>
      <c r="AM14" s="351"/>
      <c r="AN14" s="351"/>
      <c r="AO14" s="351"/>
    </row>
    <row r="15" spans="1:41" s="389" customFormat="1" ht="14.25" customHeight="1">
      <c r="A15" s="292" t="s">
        <v>22</v>
      </c>
      <c r="B15" s="309" t="s">
        <v>384</v>
      </c>
      <c r="C15" s="272">
        <f t="shared" si="2"/>
        <v>0</v>
      </c>
      <c r="D15" s="272">
        <f t="shared" si="3"/>
        <v>0</v>
      </c>
      <c r="E15" s="272"/>
      <c r="F15" s="272"/>
      <c r="G15" s="272"/>
      <c r="H15" s="272">
        <f t="shared" si="4"/>
        <v>0</v>
      </c>
      <c r="I15" s="272"/>
      <c r="J15" s="272"/>
      <c r="K15" s="272"/>
      <c r="L15" s="272"/>
      <c r="M15" s="272">
        <f t="shared" si="5"/>
        <v>0</v>
      </c>
      <c r="N15" s="272">
        <f t="shared" si="6"/>
        <v>0</v>
      </c>
      <c r="O15" s="272"/>
      <c r="P15" s="272"/>
      <c r="Q15" s="272"/>
      <c r="R15" s="272"/>
      <c r="S15" s="272">
        <f t="shared" si="7"/>
        <v>0</v>
      </c>
      <c r="T15" s="272"/>
      <c r="U15" s="272"/>
      <c r="V15" s="272"/>
      <c r="W15" s="351"/>
      <c r="X15" s="351"/>
      <c r="Y15" s="351"/>
      <c r="Z15" s="351"/>
      <c r="AA15" s="351"/>
      <c r="AB15" s="351"/>
      <c r="AC15" s="351"/>
      <c r="AD15" s="351"/>
      <c r="AE15" s="351"/>
      <c r="AF15" s="351"/>
      <c r="AG15" s="351"/>
      <c r="AH15" s="351"/>
      <c r="AI15" s="351"/>
      <c r="AJ15" s="351"/>
      <c r="AK15" s="351"/>
      <c r="AL15" s="351"/>
      <c r="AM15" s="351"/>
      <c r="AN15" s="351"/>
      <c r="AO15" s="351"/>
    </row>
    <row r="16" spans="1:41" s="389" customFormat="1" ht="14.25" customHeight="1">
      <c r="A16" s="292" t="s">
        <v>23</v>
      </c>
      <c r="B16" s="309" t="s">
        <v>385</v>
      </c>
      <c r="C16" s="272">
        <f t="shared" si="2"/>
        <v>0</v>
      </c>
      <c r="D16" s="272">
        <f t="shared" si="3"/>
        <v>0</v>
      </c>
      <c r="E16" s="272"/>
      <c r="F16" s="272"/>
      <c r="G16" s="272"/>
      <c r="H16" s="272">
        <f t="shared" si="4"/>
        <v>0</v>
      </c>
      <c r="I16" s="272"/>
      <c r="J16" s="272"/>
      <c r="K16" s="272"/>
      <c r="L16" s="272"/>
      <c r="M16" s="272">
        <f t="shared" si="5"/>
        <v>0</v>
      </c>
      <c r="N16" s="272">
        <f t="shared" si="6"/>
        <v>0</v>
      </c>
      <c r="O16" s="272"/>
      <c r="P16" s="272"/>
      <c r="Q16" s="272"/>
      <c r="R16" s="272"/>
      <c r="S16" s="272">
        <f t="shared" si="7"/>
        <v>0</v>
      </c>
      <c r="T16" s="272"/>
      <c r="U16" s="272"/>
      <c r="V16" s="272"/>
      <c r="W16" s="351"/>
      <c r="X16" s="351"/>
      <c r="Y16" s="351"/>
      <c r="Z16" s="351"/>
      <c r="AA16" s="351"/>
      <c r="AB16" s="351"/>
      <c r="AC16" s="351"/>
      <c r="AD16" s="351"/>
      <c r="AE16" s="351"/>
      <c r="AF16" s="351"/>
      <c r="AG16" s="351"/>
      <c r="AH16" s="351"/>
      <c r="AI16" s="351"/>
      <c r="AJ16" s="351"/>
      <c r="AK16" s="351"/>
      <c r="AL16" s="351"/>
      <c r="AM16" s="351"/>
      <c r="AN16" s="351"/>
      <c r="AO16" s="351"/>
    </row>
    <row r="17" spans="1:41" s="389" customFormat="1" ht="14.25" customHeight="1">
      <c r="A17" s="292" t="s">
        <v>24</v>
      </c>
      <c r="B17" s="309" t="s">
        <v>386</v>
      </c>
      <c r="C17" s="272">
        <f t="shared" si="2"/>
        <v>0</v>
      </c>
      <c r="D17" s="272">
        <f t="shared" si="3"/>
        <v>0</v>
      </c>
      <c r="E17" s="272"/>
      <c r="F17" s="272"/>
      <c r="G17" s="272"/>
      <c r="H17" s="272">
        <f t="shared" si="4"/>
        <v>0</v>
      </c>
      <c r="I17" s="272"/>
      <c r="J17" s="272"/>
      <c r="K17" s="272"/>
      <c r="L17" s="272"/>
      <c r="M17" s="272">
        <f t="shared" si="5"/>
        <v>0</v>
      </c>
      <c r="N17" s="272">
        <f t="shared" si="6"/>
        <v>0</v>
      </c>
      <c r="O17" s="272"/>
      <c r="P17" s="272"/>
      <c r="Q17" s="272"/>
      <c r="R17" s="272"/>
      <c r="S17" s="272">
        <f t="shared" si="7"/>
        <v>0</v>
      </c>
      <c r="T17" s="272"/>
      <c r="U17" s="272"/>
      <c r="V17" s="272"/>
      <c r="W17" s="351"/>
      <c r="X17" s="351"/>
      <c r="Y17" s="351"/>
      <c r="Z17" s="351"/>
      <c r="AA17" s="351"/>
      <c r="AB17" s="351"/>
      <c r="AC17" s="351"/>
      <c r="AD17" s="351"/>
      <c r="AE17" s="351"/>
      <c r="AF17" s="351"/>
      <c r="AG17" s="351"/>
      <c r="AH17" s="351"/>
      <c r="AI17" s="351"/>
      <c r="AJ17" s="351"/>
      <c r="AK17" s="351"/>
      <c r="AL17" s="351"/>
      <c r="AM17" s="351"/>
      <c r="AN17" s="351"/>
      <c r="AO17" s="351"/>
    </row>
    <row r="18" spans="1:41" s="389" customFormat="1" ht="14.25" customHeight="1">
      <c r="A18" s="292" t="s">
        <v>25</v>
      </c>
      <c r="B18" s="309" t="s">
        <v>387</v>
      </c>
      <c r="C18" s="272">
        <f t="shared" si="2"/>
        <v>0</v>
      </c>
      <c r="D18" s="272">
        <f t="shared" si="3"/>
        <v>0</v>
      </c>
      <c r="E18" s="272"/>
      <c r="F18" s="272"/>
      <c r="G18" s="272"/>
      <c r="H18" s="272">
        <f t="shared" si="4"/>
        <v>0</v>
      </c>
      <c r="I18" s="272"/>
      <c r="J18" s="272"/>
      <c r="K18" s="272"/>
      <c r="L18" s="272"/>
      <c r="M18" s="272">
        <f t="shared" si="5"/>
        <v>0</v>
      </c>
      <c r="N18" s="272">
        <f t="shared" si="6"/>
        <v>0</v>
      </c>
      <c r="O18" s="272"/>
      <c r="P18" s="272"/>
      <c r="Q18" s="272"/>
      <c r="R18" s="272"/>
      <c r="S18" s="272">
        <f t="shared" si="7"/>
        <v>0</v>
      </c>
      <c r="T18" s="272"/>
      <c r="U18" s="272"/>
      <c r="V18" s="272"/>
      <c r="W18" s="351"/>
      <c r="X18" s="351"/>
      <c r="Y18" s="351"/>
      <c r="Z18" s="351"/>
      <c r="AA18" s="351"/>
      <c r="AB18" s="351"/>
      <c r="AC18" s="351"/>
      <c r="AD18" s="351"/>
      <c r="AE18" s="351"/>
      <c r="AF18" s="351"/>
      <c r="AG18" s="351"/>
      <c r="AH18" s="351"/>
      <c r="AI18" s="351"/>
      <c r="AJ18" s="351"/>
      <c r="AK18" s="351"/>
      <c r="AL18" s="351"/>
      <c r="AM18" s="351"/>
      <c r="AN18" s="351"/>
      <c r="AO18" s="351"/>
    </row>
    <row r="19" spans="1:41" s="389" customFormat="1" ht="14.25" customHeight="1">
      <c r="A19" s="292" t="s">
        <v>26</v>
      </c>
      <c r="B19" s="309" t="s">
        <v>388</v>
      </c>
      <c r="C19" s="272">
        <f t="shared" si="2"/>
        <v>0</v>
      </c>
      <c r="D19" s="272">
        <f t="shared" si="3"/>
        <v>0</v>
      </c>
      <c r="E19" s="272"/>
      <c r="F19" s="272"/>
      <c r="G19" s="272"/>
      <c r="H19" s="272">
        <f t="shared" si="4"/>
        <v>0</v>
      </c>
      <c r="I19" s="272"/>
      <c r="J19" s="272"/>
      <c r="K19" s="272"/>
      <c r="L19" s="272"/>
      <c r="M19" s="272">
        <f t="shared" si="5"/>
        <v>0</v>
      </c>
      <c r="N19" s="272">
        <f t="shared" si="6"/>
        <v>0</v>
      </c>
      <c r="O19" s="272"/>
      <c r="P19" s="272"/>
      <c r="Q19" s="272"/>
      <c r="R19" s="272"/>
      <c r="S19" s="272">
        <f t="shared" si="7"/>
        <v>0</v>
      </c>
      <c r="T19" s="272"/>
      <c r="U19" s="272"/>
      <c r="V19" s="272"/>
      <c r="W19" s="351"/>
      <c r="X19" s="351"/>
      <c r="Y19" s="351"/>
      <c r="Z19" s="351"/>
      <c r="AA19" s="351"/>
      <c r="AB19" s="351"/>
      <c r="AC19" s="351"/>
      <c r="AD19" s="351"/>
      <c r="AE19" s="351"/>
      <c r="AF19" s="351"/>
      <c r="AG19" s="351"/>
      <c r="AH19" s="351"/>
      <c r="AI19" s="351"/>
      <c r="AJ19" s="351"/>
      <c r="AK19" s="351"/>
      <c r="AL19" s="351"/>
      <c r="AM19" s="351"/>
      <c r="AN19" s="351"/>
      <c r="AO19" s="351"/>
    </row>
    <row r="20" spans="1:41" s="389" customFormat="1" ht="14.25" customHeight="1">
      <c r="A20" s="292" t="s">
        <v>27</v>
      </c>
      <c r="B20" s="309" t="s">
        <v>389</v>
      </c>
      <c r="C20" s="272">
        <f t="shared" si="2"/>
        <v>0</v>
      </c>
      <c r="D20" s="272">
        <f t="shared" si="3"/>
        <v>0</v>
      </c>
      <c r="E20" s="272"/>
      <c r="F20" s="272"/>
      <c r="G20" s="272"/>
      <c r="H20" s="272">
        <f t="shared" si="4"/>
        <v>0</v>
      </c>
      <c r="I20" s="272"/>
      <c r="J20" s="272"/>
      <c r="K20" s="272"/>
      <c r="L20" s="272"/>
      <c r="M20" s="272">
        <f t="shared" si="5"/>
        <v>0</v>
      </c>
      <c r="N20" s="272">
        <f t="shared" si="6"/>
        <v>0</v>
      </c>
      <c r="O20" s="272"/>
      <c r="P20" s="272"/>
      <c r="Q20" s="272"/>
      <c r="R20" s="272"/>
      <c r="S20" s="272">
        <f t="shared" si="7"/>
        <v>0</v>
      </c>
      <c r="T20" s="272"/>
      <c r="U20" s="272"/>
      <c r="V20" s="272"/>
      <c r="W20" s="351"/>
      <c r="X20" s="351"/>
      <c r="Y20" s="351"/>
      <c r="Z20" s="351"/>
      <c r="AA20" s="351"/>
      <c r="AB20" s="351"/>
      <c r="AC20" s="351"/>
      <c r="AD20" s="351"/>
      <c r="AE20" s="351"/>
      <c r="AF20" s="351"/>
      <c r="AG20" s="351"/>
      <c r="AH20" s="351"/>
      <c r="AI20" s="351"/>
      <c r="AJ20" s="351"/>
      <c r="AK20" s="351"/>
      <c r="AL20" s="351"/>
      <c r="AM20" s="351"/>
      <c r="AN20" s="351"/>
      <c r="AO20" s="351"/>
    </row>
    <row r="21" spans="1:41" s="389" customFormat="1" ht="14.25" customHeight="1">
      <c r="A21" s="292" t="s">
        <v>29</v>
      </c>
      <c r="B21" s="309" t="s">
        <v>390</v>
      </c>
      <c r="C21" s="272">
        <f>D21+G21</f>
        <v>0</v>
      </c>
      <c r="D21" s="272">
        <f t="shared" si="3"/>
        <v>0</v>
      </c>
      <c r="E21" s="272"/>
      <c r="F21" s="272"/>
      <c r="G21" s="272"/>
      <c r="H21" s="272">
        <f t="shared" si="4"/>
        <v>0</v>
      </c>
      <c r="I21" s="272"/>
      <c r="J21" s="272"/>
      <c r="K21" s="272"/>
      <c r="L21" s="272"/>
      <c r="M21" s="272">
        <f t="shared" si="5"/>
        <v>0</v>
      </c>
      <c r="N21" s="272">
        <f t="shared" si="6"/>
        <v>0</v>
      </c>
      <c r="O21" s="272"/>
      <c r="P21" s="272"/>
      <c r="Q21" s="272"/>
      <c r="R21" s="272"/>
      <c r="S21" s="272">
        <f t="shared" si="7"/>
        <v>0</v>
      </c>
      <c r="T21" s="272"/>
      <c r="U21" s="272"/>
      <c r="V21" s="272"/>
      <c r="W21" s="351"/>
      <c r="X21" s="351"/>
      <c r="Y21" s="351"/>
      <c r="Z21" s="351"/>
      <c r="AA21" s="351"/>
      <c r="AB21" s="351"/>
      <c r="AC21" s="351"/>
      <c r="AD21" s="351"/>
      <c r="AE21" s="351"/>
      <c r="AF21" s="351"/>
      <c r="AG21" s="351"/>
      <c r="AH21" s="351"/>
      <c r="AI21" s="351"/>
      <c r="AJ21" s="351"/>
      <c r="AK21" s="351"/>
      <c r="AL21" s="351"/>
      <c r="AM21" s="351"/>
      <c r="AN21" s="351"/>
      <c r="AO21" s="351"/>
    </row>
    <row r="22" spans="1:41" s="389" customFormat="1" ht="14.25" customHeight="1">
      <c r="A22" s="292" t="s">
        <v>30</v>
      </c>
      <c r="B22" s="309" t="s">
        <v>391</v>
      </c>
      <c r="C22" s="272">
        <f t="shared" si="2"/>
        <v>0</v>
      </c>
      <c r="D22" s="272">
        <f t="shared" si="3"/>
        <v>0</v>
      </c>
      <c r="E22" s="272"/>
      <c r="F22" s="272"/>
      <c r="G22" s="272"/>
      <c r="H22" s="272">
        <f t="shared" si="4"/>
        <v>0</v>
      </c>
      <c r="I22" s="272"/>
      <c r="J22" s="272"/>
      <c r="K22" s="272"/>
      <c r="L22" s="272"/>
      <c r="M22" s="272">
        <f t="shared" si="5"/>
        <v>0</v>
      </c>
      <c r="N22" s="272">
        <f t="shared" si="6"/>
        <v>0</v>
      </c>
      <c r="O22" s="272"/>
      <c r="P22" s="272"/>
      <c r="Q22" s="272"/>
      <c r="R22" s="272"/>
      <c r="S22" s="272">
        <f t="shared" si="7"/>
        <v>0</v>
      </c>
      <c r="T22" s="272"/>
      <c r="U22" s="272"/>
      <c r="V22" s="272"/>
      <c r="W22" s="351"/>
      <c r="X22" s="351"/>
      <c r="Y22" s="351"/>
      <c r="Z22" s="351"/>
      <c r="AA22" s="351"/>
      <c r="AB22" s="351"/>
      <c r="AC22" s="351"/>
      <c r="AD22" s="351"/>
      <c r="AE22" s="351"/>
      <c r="AF22" s="351"/>
      <c r="AG22" s="351"/>
      <c r="AH22" s="351"/>
      <c r="AI22" s="351"/>
      <c r="AJ22" s="351"/>
      <c r="AK22" s="351"/>
      <c r="AL22" s="351"/>
      <c r="AM22" s="351"/>
      <c r="AN22" s="351"/>
      <c r="AO22" s="351"/>
    </row>
    <row r="23" spans="1:41" s="389" customFormat="1" ht="14.25" customHeight="1">
      <c r="A23" s="292" t="s">
        <v>104</v>
      </c>
      <c r="B23" s="309" t="s">
        <v>392</v>
      </c>
      <c r="C23" s="272">
        <f t="shared" si="2"/>
        <v>0</v>
      </c>
      <c r="D23" s="272">
        <f t="shared" si="3"/>
        <v>0</v>
      </c>
      <c r="E23" s="272"/>
      <c r="F23" s="272"/>
      <c r="G23" s="272"/>
      <c r="H23" s="272">
        <f t="shared" si="4"/>
        <v>0</v>
      </c>
      <c r="I23" s="272"/>
      <c r="J23" s="272"/>
      <c r="K23" s="272"/>
      <c r="L23" s="272"/>
      <c r="M23" s="272">
        <f t="shared" si="5"/>
        <v>0</v>
      </c>
      <c r="N23" s="272">
        <f t="shared" si="6"/>
        <v>0</v>
      </c>
      <c r="O23" s="272"/>
      <c r="P23" s="272"/>
      <c r="Q23" s="272"/>
      <c r="R23" s="272"/>
      <c r="S23" s="272">
        <f t="shared" si="7"/>
        <v>0</v>
      </c>
      <c r="T23" s="272"/>
      <c r="U23" s="272"/>
      <c r="V23" s="272"/>
      <c r="W23" s="351"/>
      <c r="X23" s="351"/>
      <c r="Y23" s="351"/>
      <c r="Z23" s="351"/>
      <c r="AA23" s="351"/>
      <c r="AB23" s="351"/>
      <c r="AC23" s="351"/>
      <c r="AD23" s="351"/>
      <c r="AE23" s="351"/>
      <c r="AF23" s="351"/>
      <c r="AG23" s="351"/>
      <c r="AH23" s="351"/>
      <c r="AI23" s="351"/>
      <c r="AJ23" s="351"/>
      <c r="AK23" s="351"/>
      <c r="AL23" s="351"/>
      <c r="AM23" s="351"/>
      <c r="AN23" s="351"/>
      <c r="AO23" s="351"/>
    </row>
    <row r="24" spans="1:41" s="389" customFormat="1" ht="14.25" customHeight="1">
      <c r="A24" s="512"/>
      <c r="B24" s="528"/>
      <c r="C24" s="396"/>
      <c r="D24" s="396"/>
      <c r="E24" s="396"/>
      <c r="F24" s="396"/>
      <c r="G24" s="396"/>
      <c r="H24" s="396"/>
      <c r="I24" s="396"/>
      <c r="J24" s="396"/>
      <c r="K24" s="396"/>
      <c r="L24" s="396"/>
      <c r="M24" s="396"/>
      <c r="N24" s="396"/>
      <c r="O24" s="396"/>
      <c r="P24" s="396"/>
      <c r="Q24" s="396"/>
      <c r="R24" s="396"/>
      <c r="S24" s="396"/>
      <c r="T24" s="396"/>
      <c r="U24" s="396"/>
      <c r="V24" s="396"/>
      <c r="W24" s="351"/>
      <c r="X24" s="351"/>
      <c r="Y24" s="351"/>
      <c r="Z24" s="351"/>
      <c r="AA24" s="351"/>
      <c r="AB24" s="351"/>
      <c r="AC24" s="351"/>
      <c r="AD24" s="351"/>
      <c r="AE24" s="351"/>
      <c r="AF24" s="351"/>
      <c r="AG24" s="351"/>
      <c r="AH24" s="351"/>
      <c r="AI24" s="351"/>
      <c r="AJ24" s="351"/>
      <c r="AK24" s="351"/>
      <c r="AL24" s="351"/>
      <c r="AM24" s="351"/>
      <c r="AN24" s="351"/>
      <c r="AO24" s="351"/>
    </row>
    <row r="25" spans="1:41" s="483" customFormat="1" ht="16.5" customHeight="1">
      <c r="A25" s="430"/>
      <c r="B25" s="723"/>
      <c r="C25" s="723"/>
      <c r="D25" s="723"/>
      <c r="E25" s="723"/>
      <c r="F25" s="723"/>
      <c r="G25" s="723"/>
      <c r="H25" s="431"/>
      <c r="I25" s="431"/>
      <c r="J25" s="431"/>
      <c r="K25" s="243"/>
      <c r="L25" s="244"/>
      <c r="M25" s="803" t="str">
        <f>TT!C7</f>
        <v>Sơn La, ngày 01 tháng 9 năm 2021</v>
      </c>
      <c r="N25" s="803"/>
      <c r="O25" s="803"/>
      <c r="P25" s="803"/>
      <c r="Q25" s="803"/>
      <c r="R25" s="803"/>
      <c r="S25" s="803"/>
      <c r="T25" s="497"/>
      <c r="U25" s="498"/>
      <c r="V25" s="498"/>
      <c r="W25" s="484"/>
      <c r="X25" s="484"/>
      <c r="Y25" s="484"/>
      <c r="Z25" s="484"/>
      <c r="AA25" s="484"/>
      <c r="AB25" s="484"/>
      <c r="AC25" s="484"/>
      <c r="AD25" s="484"/>
      <c r="AE25" s="484"/>
      <c r="AF25" s="484"/>
      <c r="AG25" s="484"/>
      <c r="AH25" s="484"/>
      <c r="AI25" s="484"/>
      <c r="AJ25" s="484"/>
      <c r="AK25" s="484"/>
      <c r="AL25" s="484"/>
      <c r="AM25" s="484"/>
      <c r="AN25" s="484"/>
      <c r="AO25" s="484"/>
    </row>
    <row r="26" spans="1:41" s="483" customFormat="1" ht="14.25" customHeight="1">
      <c r="A26" s="120"/>
      <c r="B26" s="708" t="s">
        <v>282</v>
      </c>
      <c r="C26" s="708"/>
      <c r="D26" s="708"/>
      <c r="E26" s="708"/>
      <c r="F26" s="708"/>
      <c r="G26" s="708"/>
      <c r="H26" s="234"/>
      <c r="I26" s="234"/>
      <c r="J26" s="234"/>
      <c r="K26" s="245"/>
      <c r="L26" s="245"/>
      <c r="M26" s="709" t="str">
        <f>'[3]Thông tin'!C5</f>
        <v>PHÓ  CỤC TRƯỞNG</v>
      </c>
      <c r="N26" s="709"/>
      <c r="O26" s="709"/>
      <c r="P26" s="709"/>
      <c r="Q26" s="709"/>
      <c r="R26" s="709"/>
      <c r="S26" s="709"/>
      <c r="T26" s="235"/>
      <c r="U26" s="155"/>
      <c r="V26" s="155"/>
      <c r="W26" s="484"/>
      <c r="X26" s="484"/>
      <c r="Y26" s="499"/>
      <c r="Z26" s="484"/>
      <c r="AA26" s="484"/>
      <c r="AB26" s="484"/>
      <c r="AC26" s="484"/>
      <c r="AD26" s="484"/>
      <c r="AE26" s="484"/>
      <c r="AF26" s="484"/>
      <c r="AG26" s="484"/>
      <c r="AH26" s="484"/>
      <c r="AI26" s="484"/>
      <c r="AJ26" s="484"/>
      <c r="AK26" s="484"/>
      <c r="AL26" s="484"/>
      <c r="AM26" s="484"/>
      <c r="AN26" s="484"/>
      <c r="AO26" s="484"/>
    </row>
    <row r="27" spans="1:41" s="483" customFormat="1" ht="14.25" customHeight="1">
      <c r="A27" s="120"/>
      <c r="B27" s="436"/>
      <c r="C27" s="436"/>
      <c r="D27" s="436"/>
      <c r="E27" s="436"/>
      <c r="F27" s="436"/>
      <c r="G27" s="436"/>
      <c r="H27" s="234"/>
      <c r="I27" s="234"/>
      <c r="J27" s="234"/>
      <c r="K27" s="245"/>
      <c r="L27" s="245"/>
      <c r="M27" s="437"/>
      <c r="N27" s="437"/>
      <c r="O27" s="437"/>
      <c r="P27" s="437"/>
      <c r="Q27" s="437"/>
      <c r="R27" s="437"/>
      <c r="S27" s="437"/>
      <c r="T27" s="235"/>
      <c r="U27" s="155"/>
      <c r="V27" s="155"/>
      <c r="W27" s="484"/>
      <c r="X27" s="484"/>
      <c r="Y27" s="499"/>
      <c r="Z27" s="484"/>
      <c r="AA27" s="484"/>
      <c r="AB27" s="484"/>
      <c r="AC27" s="484"/>
      <c r="AD27" s="484"/>
      <c r="AE27" s="484"/>
      <c r="AF27" s="484"/>
      <c r="AG27" s="484"/>
      <c r="AH27" s="484"/>
      <c r="AI27" s="484"/>
      <c r="AJ27" s="484"/>
      <c r="AK27" s="484"/>
      <c r="AL27" s="484"/>
      <c r="AM27" s="484"/>
      <c r="AN27" s="484"/>
      <c r="AO27" s="484"/>
    </row>
    <row r="28" spans="1:21" s="501" customFormat="1" ht="18" customHeight="1">
      <c r="A28" s="451"/>
      <c r="B28" s="802"/>
      <c r="C28" s="802"/>
      <c r="D28" s="802"/>
      <c r="E28" s="802"/>
      <c r="F28" s="802"/>
      <c r="G28" s="802"/>
      <c r="H28" s="802"/>
      <c r="I28" s="802"/>
      <c r="J28" s="500"/>
      <c r="K28" s="500"/>
      <c r="L28" s="500"/>
      <c r="M28" s="802"/>
      <c r="N28" s="802"/>
      <c r="O28" s="802"/>
      <c r="P28" s="802"/>
      <c r="Q28" s="802"/>
      <c r="R28" s="802"/>
      <c r="S28" s="802"/>
      <c r="T28" s="452"/>
      <c r="U28" s="452"/>
    </row>
    <row r="29" spans="1:41" s="483" customFormat="1" ht="40.5" customHeight="1">
      <c r="A29" s="502"/>
      <c r="B29" s="709" t="str">
        <f>'[3]Thông tin'!C6</f>
        <v>Nguyễn Thị Ngọc</v>
      </c>
      <c r="C29" s="709"/>
      <c r="D29" s="709"/>
      <c r="E29" s="709"/>
      <c r="F29" s="709"/>
      <c r="G29" s="709"/>
      <c r="H29" s="235"/>
      <c r="I29" s="235"/>
      <c r="J29" s="235"/>
      <c r="K29" s="232"/>
      <c r="L29" s="232"/>
      <c r="M29" s="709" t="str">
        <f>'[3]Thông tin'!C3</f>
        <v>Lò Anh Vĩnh</v>
      </c>
      <c r="N29" s="709"/>
      <c r="O29" s="709"/>
      <c r="P29" s="709"/>
      <c r="Q29" s="709"/>
      <c r="R29" s="709"/>
      <c r="S29" s="709"/>
      <c r="T29" s="235"/>
      <c r="U29" s="258"/>
      <c r="V29" s="258"/>
      <c r="W29" s="484"/>
      <c r="X29" s="484"/>
      <c r="Y29" s="484"/>
      <c r="Z29" s="484"/>
      <c r="AA29" s="484"/>
      <c r="AB29" s="484"/>
      <c r="AC29" s="484"/>
      <c r="AD29" s="484"/>
      <c r="AE29" s="484"/>
      <c r="AF29" s="484"/>
      <c r="AG29" s="484"/>
      <c r="AH29" s="484"/>
      <c r="AI29" s="484"/>
      <c r="AJ29" s="484"/>
      <c r="AK29" s="484"/>
      <c r="AL29" s="484"/>
      <c r="AM29" s="484"/>
      <c r="AN29" s="484"/>
      <c r="AO29" s="484"/>
    </row>
    <row r="30" spans="2:7" ht="16.5">
      <c r="B30" s="794"/>
      <c r="C30" s="794"/>
      <c r="D30" s="794"/>
      <c r="E30" s="794"/>
      <c r="F30" s="794"/>
      <c r="G30" s="794"/>
    </row>
  </sheetData>
  <sheetProtection formatCells="0" formatColumns="0" formatRows="0" insertRows="0" deleteRows="0"/>
  <mergeCells count="40">
    <mergeCell ref="Q6:R6"/>
    <mergeCell ref="A9:B9"/>
    <mergeCell ref="B26:G26"/>
    <mergeCell ref="M26:S26"/>
    <mergeCell ref="B28:I28"/>
    <mergeCell ref="M28:S28"/>
    <mergeCell ref="M25:S25"/>
    <mergeCell ref="M4:M7"/>
    <mergeCell ref="N4:U4"/>
    <mergeCell ref="I4:I7"/>
    <mergeCell ref="V4:V7"/>
    <mergeCell ref="E5:E7"/>
    <mergeCell ref="F5:F7"/>
    <mergeCell ref="N5:N7"/>
    <mergeCell ref="O5:R5"/>
    <mergeCell ref="S5:S7"/>
    <mergeCell ref="T5:U6"/>
    <mergeCell ref="O6:P6"/>
    <mergeCell ref="E4:F4"/>
    <mergeCell ref="G4:G7"/>
    <mergeCell ref="A1:C1"/>
    <mergeCell ref="D1:Q1"/>
    <mergeCell ref="R1:V1"/>
    <mergeCell ref="A8:B8"/>
    <mergeCell ref="J4:J7"/>
    <mergeCell ref="K4:K7"/>
    <mergeCell ref="L4:L7"/>
    <mergeCell ref="R2:V2"/>
    <mergeCell ref="A3:A7"/>
    <mergeCell ref="B3:B7"/>
    <mergeCell ref="B25:G25"/>
    <mergeCell ref="B29:G29"/>
    <mergeCell ref="M29:S29"/>
    <mergeCell ref="B30:G30"/>
    <mergeCell ref="M3:V3"/>
    <mergeCell ref="D4:D7"/>
    <mergeCell ref="C3:C7"/>
    <mergeCell ref="D3:G3"/>
    <mergeCell ref="H3:H7"/>
    <mergeCell ref="I3:L3"/>
  </mergeCells>
  <printOptions/>
  <pageMargins left="0.32" right="0.31" top="0.36" bottom="0.37" header="0.31496062992126" footer="0.31496062992126"/>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tabColor rgb="FF00B050"/>
  </sheetPr>
  <dimension ref="A1:X44"/>
  <sheetViews>
    <sheetView view="pageBreakPreview" zoomScaleSheetLayoutView="100" zoomScalePageLayoutView="0" workbookViewId="0" topLeftCell="A11">
      <selection activeCell="G42" sqref="G42"/>
    </sheetView>
  </sheetViews>
  <sheetFormatPr defaultColWidth="9.00390625" defaultRowHeight="15.75"/>
  <cols>
    <col min="1" max="1" width="4.25390625" style="168" customWidth="1"/>
    <col min="2" max="2" width="25.50390625" style="168" customWidth="1"/>
    <col min="3" max="3" width="6.625" style="168" customWidth="1"/>
    <col min="4" max="4" width="7.625" style="168" customWidth="1"/>
    <col min="5" max="5" width="8.00390625" style="189" customWidth="1"/>
    <col min="6" max="6" width="6.50390625" style="168" customWidth="1"/>
    <col min="7" max="7" width="5.75390625" style="168" customWidth="1"/>
    <col min="8" max="8" width="5.375" style="168" customWidth="1"/>
    <col min="9" max="9" width="7.75390625" style="168" customWidth="1"/>
    <col min="10" max="10" width="6.75390625" style="168" customWidth="1"/>
    <col min="11" max="11" width="6.625" style="168" customWidth="1"/>
    <col min="12" max="12" width="7.125" style="168" customWidth="1"/>
    <col min="13" max="13" width="6.375" style="168" customWidth="1"/>
    <col min="14" max="14" width="6.75390625" style="190" customWidth="1"/>
    <col min="15" max="15" width="6.125" style="190" customWidth="1"/>
    <col min="16" max="16" width="5.625" style="190" customWidth="1"/>
    <col min="17" max="17" width="7.00390625" style="191" customWidth="1"/>
    <col min="18" max="18" width="7.00390625" style="190" customWidth="1"/>
    <col min="19" max="19" width="5.75390625" style="190" customWidth="1"/>
    <col min="20" max="20" width="8.125" style="190" customWidth="1"/>
    <col min="21" max="21" width="6.25390625" style="190" customWidth="1"/>
    <col min="22" max="25" width="9.00390625" style="168" hidden="1" customWidth="1"/>
    <col min="26" max="34" width="0" style="168" hidden="1" customWidth="1"/>
    <col min="35" max="16384" width="9.00390625" style="168" customWidth="1"/>
  </cols>
  <sheetData>
    <row r="1" spans="1:21" ht="65.25" customHeight="1">
      <c r="A1" s="546" t="s">
        <v>312</v>
      </c>
      <c r="B1" s="546"/>
      <c r="C1" s="546"/>
      <c r="D1" s="546"/>
      <c r="E1" s="558" t="str">
        <f>"KẾT QUẢ THI HÀNH ÁN DÂN SỰ TÍNH BẰNG VIỆC 
"&amp;TT!C8&amp;""</f>
        <v>KẾT QUẢ THI HÀNH ÁN DÂN SỰ TÍNH BẰNG VIỆC 
11 tháng/năm 2021</v>
      </c>
      <c r="F1" s="558"/>
      <c r="G1" s="558"/>
      <c r="H1" s="558"/>
      <c r="I1" s="558"/>
      <c r="J1" s="558"/>
      <c r="K1" s="558"/>
      <c r="L1" s="558"/>
      <c r="M1" s="558"/>
      <c r="N1" s="558"/>
      <c r="O1"/>
      <c r="P1" s="540" t="str">
        <f>TT!C2</f>
        <v>Đơn vị  báo cáo: CỤC THI HÀNH ÁN DÂN SỰ TỈNH SƠN LA
Đơn vị nhận báo cáo: TỔNG CỤC THI HÀNH ÁN DÂN SỰ</v>
      </c>
      <c r="Q1" s="540"/>
      <c r="R1" s="540"/>
      <c r="S1" s="540"/>
      <c r="T1" s="540"/>
      <c r="U1" s="540"/>
    </row>
    <row r="2" spans="1:21" ht="17.25" customHeight="1">
      <c r="A2" s="169"/>
      <c r="B2" s="170"/>
      <c r="C2" s="170"/>
      <c r="D2" s="438"/>
      <c r="E2" s="171"/>
      <c r="F2" s="172"/>
      <c r="G2" s="172"/>
      <c r="H2" s="172"/>
      <c r="I2" s="173"/>
      <c r="J2" s="174"/>
      <c r="K2" s="175"/>
      <c r="L2" s="175"/>
      <c r="M2" s="175"/>
      <c r="N2" s="176"/>
      <c r="O2" s="176"/>
      <c r="P2" s="542" t="s">
        <v>164</v>
      </c>
      <c r="Q2" s="542"/>
      <c r="R2" s="542"/>
      <c r="S2" s="542"/>
      <c r="T2" s="542"/>
      <c r="U2" s="542"/>
    </row>
    <row r="3" spans="1:21" s="177" customFormat="1" ht="15.75" customHeight="1">
      <c r="A3" s="543" t="s">
        <v>136</v>
      </c>
      <c r="B3" s="543" t="s">
        <v>157</v>
      </c>
      <c r="C3" s="543" t="s">
        <v>163</v>
      </c>
      <c r="D3" s="541" t="s">
        <v>134</v>
      </c>
      <c r="E3" s="541" t="s">
        <v>4</v>
      </c>
      <c r="F3" s="541"/>
      <c r="G3" s="541" t="s">
        <v>36</v>
      </c>
      <c r="H3" s="555" t="s">
        <v>162</v>
      </c>
      <c r="I3" s="541" t="s">
        <v>37</v>
      </c>
      <c r="J3" s="547" t="s">
        <v>4</v>
      </c>
      <c r="K3" s="548"/>
      <c r="L3" s="548"/>
      <c r="M3" s="548"/>
      <c r="N3" s="548"/>
      <c r="O3" s="548"/>
      <c r="P3" s="548"/>
      <c r="Q3" s="548"/>
      <c r="R3" s="548"/>
      <c r="S3" s="549"/>
      <c r="T3" s="552" t="s">
        <v>103</v>
      </c>
      <c r="U3" s="550" t="s">
        <v>160</v>
      </c>
    </row>
    <row r="4" spans="1:21" s="178" customFormat="1" ht="15.75" customHeight="1">
      <c r="A4" s="544"/>
      <c r="B4" s="544"/>
      <c r="C4" s="544"/>
      <c r="D4" s="541"/>
      <c r="E4" s="541" t="s">
        <v>137</v>
      </c>
      <c r="F4" s="541" t="s">
        <v>62</v>
      </c>
      <c r="G4" s="541"/>
      <c r="H4" s="555"/>
      <c r="I4" s="541"/>
      <c r="J4" s="541" t="s">
        <v>61</v>
      </c>
      <c r="K4" s="541" t="s">
        <v>4</v>
      </c>
      <c r="L4" s="541"/>
      <c r="M4" s="541"/>
      <c r="N4" s="541"/>
      <c r="O4" s="541"/>
      <c r="P4" s="541"/>
      <c r="Q4" s="555" t="s">
        <v>139</v>
      </c>
      <c r="R4" s="541" t="s">
        <v>148</v>
      </c>
      <c r="S4" s="555" t="s">
        <v>81</v>
      </c>
      <c r="T4" s="553"/>
      <c r="U4" s="551"/>
    </row>
    <row r="5" spans="1:21" s="177" customFormat="1" ht="15.75" customHeight="1">
      <c r="A5" s="544"/>
      <c r="B5" s="544"/>
      <c r="C5" s="544"/>
      <c r="D5" s="541"/>
      <c r="E5" s="541"/>
      <c r="F5" s="541"/>
      <c r="G5" s="541"/>
      <c r="H5" s="555"/>
      <c r="I5" s="541"/>
      <c r="J5" s="541"/>
      <c r="K5" s="541" t="s">
        <v>96</v>
      </c>
      <c r="L5" s="541" t="s">
        <v>4</v>
      </c>
      <c r="M5" s="541"/>
      <c r="N5" s="541" t="s">
        <v>42</v>
      </c>
      <c r="O5" s="541" t="s">
        <v>147</v>
      </c>
      <c r="P5" s="541" t="s">
        <v>46</v>
      </c>
      <c r="Q5" s="555"/>
      <c r="R5" s="541"/>
      <c r="S5" s="555"/>
      <c r="T5" s="553"/>
      <c r="U5" s="551"/>
    </row>
    <row r="6" spans="1:21" s="177" customFormat="1" ht="15.75" customHeight="1">
      <c r="A6" s="544"/>
      <c r="B6" s="544"/>
      <c r="C6" s="544"/>
      <c r="D6" s="541"/>
      <c r="E6" s="541"/>
      <c r="F6" s="541"/>
      <c r="G6" s="541"/>
      <c r="H6" s="555"/>
      <c r="I6" s="541"/>
      <c r="J6" s="541"/>
      <c r="K6" s="541"/>
      <c r="L6" s="541"/>
      <c r="M6" s="541"/>
      <c r="N6" s="541"/>
      <c r="O6" s="541"/>
      <c r="P6" s="541"/>
      <c r="Q6" s="555"/>
      <c r="R6" s="541"/>
      <c r="S6" s="555"/>
      <c r="T6" s="553"/>
      <c r="U6" s="551"/>
    </row>
    <row r="7" spans="1:21" s="177" customFormat="1" ht="44.25" customHeight="1">
      <c r="A7" s="545"/>
      <c r="B7" s="545"/>
      <c r="C7" s="545"/>
      <c r="D7" s="541"/>
      <c r="E7" s="541"/>
      <c r="F7" s="541"/>
      <c r="G7" s="541"/>
      <c r="H7" s="555"/>
      <c r="I7" s="541"/>
      <c r="J7" s="541"/>
      <c r="K7" s="541"/>
      <c r="L7" s="179" t="s">
        <v>39</v>
      </c>
      <c r="M7" s="179" t="s">
        <v>138</v>
      </c>
      <c r="N7" s="541"/>
      <c r="O7" s="541"/>
      <c r="P7" s="541"/>
      <c r="Q7" s="555"/>
      <c r="R7" s="541"/>
      <c r="S7" s="555"/>
      <c r="T7" s="554"/>
      <c r="U7" s="551"/>
    </row>
    <row r="8" spans="1:21" ht="14.25" customHeight="1">
      <c r="A8" s="556" t="s">
        <v>3</v>
      </c>
      <c r="B8" s="557"/>
      <c r="C8" s="202" t="s">
        <v>13</v>
      </c>
      <c r="D8" s="202" t="s">
        <v>14</v>
      </c>
      <c r="E8" s="202" t="s">
        <v>19</v>
      </c>
      <c r="F8" s="202" t="s">
        <v>22</v>
      </c>
      <c r="G8" s="202" t="s">
        <v>23</v>
      </c>
      <c r="H8" s="202" t="s">
        <v>24</v>
      </c>
      <c r="I8" s="202" t="s">
        <v>25</v>
      </c>
      <c r="J8" s="202" t="s">
        <v>26</v>
      </c>
      <c r="K8" s="202" t="s">
        <v>27</v>
      </c>
      <c r="L8" s="202" t="s">
        <v>29</v>
      </c>
      <c r="M8" s="202" t="s">
        <v>30</v>
      </c>
      <c r="N8" s="202" t="s">
        <v>104</v>
      </c>
      <c r="O8" s="202" t="s">
        <v>101</v>
      </c>
      <c r="P8" s="202" t="s">
        <v>105</v>
      </c>
      <c r="Q8" s="202" t="s">
        <v>106</v>
      </c>
      <c r="R8" s="202" t="s">
        <v>107</v>
      </c>
      <c r="S8" s="202" t="s">
        <v>118</v>
      </c>
      <c r="T8" s="202" t="s">
        <v>131</v>
      </c>
      <c r="U8" s="202" t="s">
        <v>133</v>
      </c>
    </row>
    <row r="9" spans="1:24" s="352" customFormat="1" ht="13.5" customHeight="1" hidden="1">
      <c r="A9" s="346"/>
      <c r="B9" s="347"/>
      <c r="C9" s="372">
        <f>C10-C11</f>
        <v>-5194</v>
      </c>
      <c r="D9" s="372">
        <f>D10-D11</f>
        <v>-5942</v>
      </c>
      <c r="E9" s="263">
        <f>E10-E11</f>
        <v>-1225</v>
      </c>
      <c r="F9" s="263">
        <f>F10-F11</f>
        <v>-4717</v>
      </c>
      <c r="G9" s="263">
        <f>G10-G11</f>
        <v>-38</v>
      </c>
      <c r="H9" s="263">
        <f>H10-H11</f>
        <v>-4</v>
      </c>
      <c r="I9" s="263">
        <f>I10-I11</f>
        <v>-5900</v>
      </c>
      <c r="J9" s="263">
        <f>J10-J11</f>
        <v>-5464</v>
      </c>
      <c r="K9" s="263">
        <f>K10-K11</f>
        <v>-4458</v>
      </c>
      <c r="L9" s="263" t="e">
        <f>L10-L11</f>
        <v>#VALUE!</v>
      </c>
      <c r="M9" s="263" t="e">
        <f>M10-M11</f>
        <v>#VALUE!</v>
      </c>
      <c r="N9" s="263">
        <f>N10-N11</f>
        <v>-1002</v>
      </c>
      <c r="O9" s="372">
        <f>O10-O11</f>
        <v>-1</v>
      </c>
      <c r="P9" s="263">
        <f>P10-P11</f>
        <v>-3</v>
      </c>
      <c r="Q9" s="263">
        <f>Q10-Q11</f>
        <v>-429</v>
      </c>
      <c r="R9" s="263">
        <f>R10-R11</f>
        <v>-2</v>
      </c>
      <c r="S9" s="263">
        <f>S10-S11</f>
        <v>-5</v>
      </c>
      <c r="T9" s="263">
        <f>T10-T11</f>
        <v>-1442</v>
      </c>
      <c r="U9" s="348"/>
      <c r="V9" s="349"/>
      <c r="W9" s="350"/>
      <c r="X9" s="351"/>
    </row>
    <row r="10" spans="1:24" s="352" customFormat="1" ht="13.5" customHeight="1" hidden="1">
      <c r="A10" s="346"/>
      <c r="B10" s="347"/>
      <c r="C10" s="263">
        <f>'04'!C8</f>
        <v>0</v>
      </c>
      <c r="D10" s="263">
        <f>'04'!D8</f>
        <v>0</v>
      </c>
      <c r="E10" s="263">
        <f>'04'!E8</f>
        <v>0</v>
      </c>
      <c r="F10" s="263">
        <f>'04'!F8</f>
        <v>0</v>
      </c>
      <c r="G10" s="263">
        <f>'04'!G8</f>
        <v>0</v>
      </c>
      <c r="H10" s="263">
        <f>'04'!H8</f>
        <v>0</v>
      </c>
      <c r="I10" s="263">
        <f>'04'!I8</f>
        <v>0</v>
      </c>
      <c r="J10" s="263">
        <f>'04'!J8</f>
        <v>0</v>
      </c>
      <c r="K10" s="263">
        <f>'04'!K8</f>
        <v>0</v>
      </c>
      <c r="L10" s="263" t="str">
        <f>'04'!L8</f>
        <v>Thi hành xong</v>
      </c>
      <c r="M10" s="263" t="str">
        <f>'04'!M8</f>
        <v>Đình chỉ </v>
      </c>
      <c r="N10" s="263">
        <f>'04'!N8</f>
        <v>0</v>
      </c>
      <c r="O10" s="263">
        <f>'04'!O8</f>
        <v>0</v>
      </c>
      <c r="P10" s="263">
        <f>'04'!P8</f>
        <v>0</v>
      </c>
      <c r="Q10" s="263">
        <f>'04'!Q8</f>
        <v>0</v>
      </c>
      <c r="R10" s="263">
        <f>'04'!R8</f>
        <v>0</v>
      </c>
      <c r="S10" s="263">
        <f>'04'!S8</f>
        <v>0</v>
      </c>
      <c r="T10" s="263">
        <f>'04'!T8</f>
        <v>0</v>
      </c>
      <c r="U10" s="348"/>
      <c r="V10" s="349"/>
      <c r="W10" s="350"/>
      <c r="X10" s="351"/>
    </row>
    <row r="11" spans="1:24" ht="13.5" customHeight="1">
      <c r="A11" s="547" t="s">
        <v>10</v>
      </c>
      <c r="B11" s="548"/>
      <c r="C11" s="260">
        <f>C12+C26</f>
        <v>5194</v>
      </c>
      <c r="D11" s="260">
        <f aca="true" t="shared" si="0" ref="D11:S11">D12+D26</f>
        <v>5942</v>
      </c>
      <c r="E11" s="260">
        <f t="shared" si="0"/>
        <v>1225</v>
      </c>
      <c r="F11" s="260">
        <f t="shared" si="0"/>
        <v>4717</v>
      </c>
      <c r="G11" s="260">
        <f t="shared" si="0"/>
        <v>38</v>
      </c>
      <c r="H11" s="260">
        <f t="shared" si="0"/>
        <v>4</v>
      </c>
      <c r="I11" s="260">
        <f t="shared" si="0"/>
        <v>5900</v>
      </c>
      <c r="J11" s="260">
        <f t="shared" si="0"/>
        <v>5464</v>
      </c>
      <c r="K11" s="260">
        <f t="shared" si="0"/>
        <v>4458</v>
      </c>
      <c r="L11" s="260">
        <f t="shared" si="0"/>
        <v>4394</v>
      </c>
      <c r="M11" s="260">
        <f t="shared" si="0"/>
        <v>64</v>
      </c>
      <c r="N11" s="260">
        <f t="shared" si="0"/>
        <v>1002</v>
      </c>
      <c r="O11" s="260">
        <f>O12+O26</f>
        <v>1</v>
      </c>
      <c r="P11" s="260">
        <f t="shared" si="0"/>
        <v>3</v>
      </c>
      <c r="Q11" s="260">
        <f t="shared" si="0"/>
        <v>429</v>
      </c>
      <c r="R11" s="260">
        <f t="shared" si="0"/>
        <v>2</v>
      </c>
      <c r="S11" s="260">
        <f t="shared" si="0"/>
        <v>5</v>
      </c>
      <c r="T11" s="260">
        <f>T12+T26</f>
        <v>1442</v>
      </c>
      <c r="U11" s="208">
        <f>IF(J11&lt;&gt;0,K11/J11,"")</f>
        <v>0.8158857979502196</v>
      </c>
      <c r="V11" s="337">
        <f>I11</f>
        <v>5900</v>
      </c>
      <c r="W11" s="337">
        <f>D11-G11-H11</f>
        <v>5900</v>
      </c>
      <c r="X11" s="338">
        <f>V11-W11</f>
        <v>0</v>
      </c>
    </row>
    <row r="12" spans="1:24" ht="13.5" customHeight="1">
      <c r="A12" s="180" t="s">
        <v>0</v>
      </c>
      <c r="B12" s="181" t="s">
        <v>89</v>
      </c>
      <c r="C12" s="260">
        <f>SUM(C13:C25)</f>
        <v>4217</v>
      </c>
      <c r="D12" s="260">
        <f aca="true" t="shared" si="1" ref="D12:S12">SUM(D13:D25)</f>
        <v>4808</v>
      </c>
      <c r="E12" s="260">
        <f t="shared" si="1"/>
        <v>591</v>
      </c>
      <c r="F12" s="260">
        <f t="shared" si="1"/>
        <v>4217</v>
      </c>
      <c r="G12" s="260">
        <f t="shared" si="1"/>
        <v>22</v>
      </c>
      <c r="H12" s="260">
        <f t="shared" si="1"/>
        <v>0</v>
      </c>
      <c r="I12" s="260">
        <f t="shared" si="1"/>
        <v>4786</v>
      </c>
      <c r="J12" s="260">
        <f t="shared" si="1"/>
        <v>4539</v>
      </c>
      <c r="K12" s="260">
        <f t="shared" si="1"/>
        <v>4109</v>
      </c>
      <c r="L12" s="260">
        <f t="shared" si="1"/>
        <v>4095</v>
      </c>
      <c r="M12" s="260">
        <f t="shared" si="1"/>
        <v>14</v>
      </c>
      <c r="N12" s="260">
        <f t="shared" si="1"/>
        <v>429</v>
      </c>
      <c r="O12" s="260">
        <f t="shared" si="1"/>
        <v>0</v>
      </c>
      <c r="P12" s="260">
        <f t="shared" si="1"/>
        <v>1</v>
      </c>
      <c r="Q12" s="260">
        <f t="shared" si="1"/>
        <v>245</v>
      </c>
      <c r="R12" s="260">
        <f t="shared" si="1"/>
        <v>1</v>
      </c>
      <c r="S12" s="260">
        <f t="shared" si="1"/>
        <v>1</v>
      </c>
      <c r="T12" s="260">
        <f>SUM(N12:S12)</f>
        <v>677</v>
      </c>
      <c r="U12" s="208">
        <f>IF(J12&lt;&gt;0,K12/J12,"")</f>
        <v>0.9052654769773077</v>
      </c>
      <c r="V12" s="339">
        <f aca="true" t="shared" si="2" ref="V12:V39">I12</f>
        <v>4786</v>
      </c>
      <c r="W12" s="339">
        <f aca="true" t="shared" si="3" ref="W12:W39">D12-G12-H12</f>
        <v>4786</v>
      </c>
      <c r="X12" s="340">
        <f aca="true" t="shared" si="4" ref="X12:X39">V12-W12</f>
        <v>0</v>
      </c>
    </row>
    <row r="13" spans="1:24" ht="13.5" customHeight="1">
      <c r="A13" s="203" t="s">
        <v>13</v>
      </c>
      <c r="B13" s="204" t="s">
        <v>31</v>
      </c>
      <c r="C13" s="262">
        <v>590</v>
      </c>
      <c r="D13" s="260">
        <f>E13+F13</f>
        <v>698</v>
      </c>
      <c r="E13" s="262">
        <v>159</v>
      </c>
      <c r="F13" s="262">
        <v>539</v>
      </c>
      <c r="G13" s="262">
        <v>3</v>
      </c>
      <c r="H13" s="262">
        <v>0</v>
      </c>
      <c r="I13" s="260">
        <f>J13+Q13+R13+S13</f>
        <v>695</v>
      </c>
      <c r="J13" s="260">
        <f>K13+N13+O13+P13</f>
        <v>657</v>
      </c>
      <c r="K13" s="260">
        <f>L13+M13</f>
        <v>510</v>
      </c>
      <c r="L13" s="262">
        <v>506</v>
      </c>
      <c r="M13" s="262">
        <v>4</v>
      </c>
      <c r="N13" s="262">
        <v>147</v>
      </c>
      <c r="O13" s="262">
        <v>0</v>
      </c>
      <c r="P13" s="262">
        <v>0</v>
      </c>
      <c r="Q13" s="262">
        <v>36</v>
      </c>
      <c r="R13" s="262">
        <v>1</v>
      </c>
      <c r="S13" s="263">
        <v>1</v>
      </c>
      <c r="T13" s="260">
        <f>SUM(N13:S13)</f>
        <v>185</v>
      </c>
      <c r="U13" s="208">
        <f aca="true" t="shared" si="5" ref="U13:U38">IF(J13&lt;&gt;0,K13/J13,"")</f>
        <v>0.776255707762557</v>
      </c>
      <c r="V13" s="339">
        <f t="shared" si="2"/>
        <v>695</v>
      </c>
      <c r="W13" s="339">
        <f t="shared" si="3"/>
        <v>695</v>
      </c>
      <c r="X13" s="340">
        <f t="shared" si="4"/>
        <v>0</v>
      </c>
    </row>
    <row r="14" spans="1:24" ht="13.5" customHeight="1">
      <c r="A14" s="203" t="s">
        <v>14</v>
      </c>
      <c r="B14" s="205" t="s">
        <v>33</v>
      </c>
      <c r="C14" s="262">
        <v>21</v>
      </c>
      <c r="D14" s="260">
        <f aca="true" t="shared" si="6" ref="D14:D25">E14+F14</f>
        <v>22</v>
      </c>
      <c r="E14" s="262">
        <v>11</v>
      </c>
      <c r="F14" s="262">
        <v>11</v>
      </c>
      <c r="G14" s="262">
        <v>0</v>
      </c>
      <c r="H14" s="262">
        <v>0</v>
      </c>
      <c r="I14" s="260">
        <f aca="true" t="shared" si="7" ref="I14:I25">J14+Q14+R14+S14</f>
        <v>22</v>
      </c>
      <c r="J14" s="260">
        <f aca="true" t="shared" si="8" ref="J14:J39">K14+N14+O14+P14</f>
        <v>18</v>
      </c>
      <c r="K14" s="260">
        <f aca="true" t="shared" si="9" ref="K14:K24">L14+M14</f>
        <v>9</v>
      </c>
      <c r="L14" s="262">
        <v>9</v>
      </c>
      <c r="M14" s="262">
        <v>0</v>
      </c>
      <c r="N14" s="262">
        <v>9</v>
      </c>
      <c r="O14" s="262">
        <v>0</v>
      </c>
      <c r="P14" s="262">
        <v>0</v>
      </c>
      <c r="Q14" s="262">
        <v>4</v>
      </c>
      <c r="R14" s="262">
        <v>0</v>
      </c>
      <c r="S14" s="262">
        <v>0</v>
      </c>
      <c r="T14" s="260">
        <f aca="true" t="shared" si="10" ref="T14:T38">SUM(N14:S14)</f>
        <v>13</v>
      </c>
      <c r="U14" s="208">
        <f t="shared" si="5"/>
        <v>0.5</v>
      </c>
      <c r="V14" s="339">
        <f t="shared" si="2"/>
        <v>22</v>
      </c>
      <c r="W14" s="339">
        <f t="shared" si="3"/>
        <v>22</v>
      </c>
      <c r="X14" s="340">
        <f t="shared" si="4"/>
        <v>0</v>
      </c>
    </row>
    <row r="15" spans="1:24" ht="13.5" customHeight="1">
      <c r="A15" s="203" t="s">
        <v>19</v>
      </c>
      <c r="B15" s="206" t="s">
        <v>141</v>
      </c>
      <c r="C15" s="262">
        <v>7</v>
      </c>
      <c r="D15" s="260">
        <f t="shared" si="6"/>
        <v>9</v>
      </c>
      <c r="E15" s="262">
        <v>3</v>
      </c>
      <c r="F15" s="262">
        <v>6</v>
      </c>
      <c r="G15" s="262">
        <v>1</v>
      </c>
      <c r="H15" s="262">
        <v>0</v>
      </c>
      <c r="I15" s="260">
        <f t="shared" si="7"/>
        <v>8</v>
      </c>
      <c r="J15" s="260">
        <f t="shared" si="8"/>
        <v>6</v>
      </c>
      <c r="K15" s="260">
        <f t="shared" si="9"/>
        <v>4</v>
      </c>
      <c r="L15" s="262">
        <v>4</v>
      </c>
      <c r="M15" s="262">
        <v>0</v>
      </c>
      <c r="N15" s="262">
        <v>2</v>
      </c>
      <c r="O15" s="262">
        <v>0</v>
      </c>
      <c r="P15" s="262">
        <v>0</v>
      </c>
      <c r="Q15" s="262">
        <v>2</v>
      </c>
      <c r="R15" s="262">
        <v>0</v>
      </c>
      <c r="S15" s="262">
        <v>0</v>
      </c>
      <c r="T15" s="260">
        <f t="shared" si="10"/>
        <v>4</v>
      </c>
      <c r="U15" s="208">
        <f t="shared" si="5"/>
        <v>0.6666666666666666</v>
      </c>
      <c r="V15" s="339">
        <f t="shared" si="2"/>
        <v>8</v>
      </c>
      <c r="W15" s="339">
        <f t="shared" si="3"/>
        <v>8</v>
      </c>
      <c r="X15" s="340">
        <f t="shared" si="4"/>
        <v>0</v>
      </c>
    </row>
    <row r="16" spans="1:24" ht="15.75">
      <c r="A16" s="203" t="s">
        <v>22</v>
      </c>
      <c r="B16" s="204" t="s">
        <v>145</v>
      </c>
      <c r="C16" s="262">
        <v>6</v>
      </c>
      <c r="D16" s="260">
        <f t="shared" si="6"/>
        <v>14</v>
      </c>
      <c r="E16" s="262">
        <v>3</v>
      </c>
      <c r="F16" s="262">
        <v>11</v>
      </c>
      <c r="G16" s="262">
        <v>0</v>
      </c>
      <c r="H16" s="262">
        <v>0</v>
      </c>
      <c r="I16" s="260">
        <f t="shared" si="7"/>
        <v>14</v>
      </c>
      <c r="J16" s="260">
        <f t="shared" si="8"/>
        <v>13</v>
      </c>
      <c r="K16" s="260">
        <f t="shared" si="9"/>
        <v>10</v>
      </c>
      <c r="L16" s="262">
        <v>10</v>
      </c>
      <c r="M16" s="262">
        <v>0</v>
      </c>
      <c r="N16" s="262">
        <v>3</v>
      </c>
      <c r="O16" s="262">
        <v>0</v>
      </c>
      <c r="P16" s="262">
        <v>0</v>
      </c>
      <c r="Q16" s="262">
        <v>1</v>
      </c>
      <c r="R16" s="262">
        <v>0</v>
      </c>
      <c r="S16" s="262">
        <v>0</v>
      </c>
      <c r="T16" s="260">
        <f t="shared" si="10"/>
        <v>4</v>
      </c>
      <c r="U16" s="208">
        <f t="shared" si="5"/>
        <v>0.7692307692307693</v>
      </c>
      <c r="V16" s="339">
        <f t="shared" si="2"/>
        <v>14</v>
      </c>
      <c r="W16" s="339">
        <f t="shared" si="3"/>
        <v>14</v>
      </c>
      <c r="X16" s="340">
        <f t="shared" si="4"/>
        <v>0</v>
      </c>
    </row>
    <row r="17" spans="1:24" ht="17.25" customHeight="1">
      <c r="A17" s="203" t="s">
        <v>23</v>
      </c>
      <c r="B17" s="207" t="s">
        <v>144</v>
      </c>
      <c r="C17" s="262">
        <v>3</v>
      </c>
      <c r="D17" s="260">
        <f t="shared" si="6"/>
        <v>3</v>
      </c>
      <c r="E17" s="262">
        <v>3</v>
      </c>
      <c r="F17" s="262">
        <v>0</v>
      </c>
      <c r="G17" s="262">
        <v>0</v>
      </c>
      <c r="H17" s="262">
        <v>0</v>
      </c>
      <c r="I17" s="260">
        <f t="shared" si="7"/>
        <v>3</v>
      </c>
      <c r="J17" s="260">
        <f t="shared" si="8"/>
        <v>1</v>
      </c>
      <c r="K17" s="260">
        <f t="shared" si="9"/>
        <v>0</v>
      </c>
      <c r="L17" s="262">
        <v>0</v>
      </c>
      <c r="M17" s="262">
        <v>0</v>
      </c>
      <c r="N17" s="262">
        <v>1</v>
      </c>
      <c r="O17" s="262">
        <v>0</v>
      </c>
      <c r="P17" s="262">
        <v>0</v>
      </c>
      <c r="Q17" s="262">
        <v>2</v>
      </c>
      <c r="R17" s="262">
        <v>0</v>
      </c>
      <c r="S17" s="262">
        <v>0</v>
      </c>
      <c r="T17" s="260">
        <f t="shared" si="10"/>
        <v>3</v>
      </c>
      <c r="U17" s="208">
        <f t="shared" si="5"/>
        <v>0</v>
      </c>
      <c r="V17" s="339">
        <f t="shared" si="2"/>
        <v>3</v>
      </c>
      <c r="W17" s="339">
        <f t="shared" si="3"/>
        <v>3</v>
      </c>
      <c r="X17" s="340">
        <f t="shared" si="4"/>
        <v>0</v>
      </c>
    </row>
    <row r="18" spans="1:24" ht="13.5" customHeight="1">
      <c r="A18" s="203" t="s">
        <v>24</v>
      </c>
      <c r="B18" s="204" t="s">
        <v>128</v>
      </c>
      <c r="C18" s="262">
        <v>1998</v>
      </c>
      <c r="D18" s="260">
        <f t="shared" si="6"/>
        <v>2385</v>
      </c>
      <c r="E18" s="262">
        <v>342</v>
      </c>
      <c r="F18" s="262">
        <v>2043</v>
      </c>
      <c r="G18" s="262">
        <v>18</v>
      </c>
      <c r="H18" s="262">
        <v>0</v>
      </c>
      <c r="I18" s="260">
        <f t="shared" si="7"/>
        <v>2367</v>
      </c>
      <c r="J18" s="260">
        <f t="shared" si="8"/>
        <v>2176</v>
      </c>
      <c r="K18" s="260">
        <f t="shared" si="9"/>
        <v>2001</v>
      </c>
      <c r="L18" s="262">
        <v>1992</v>
      </c>
      <c r="M18" s="262">
        <v>9</v>
      </c>
      <c r="N18" s="262">
        <v>174</v>
      </c>
      <c r="O18" s="262">
        <v>0</v>
      </c>
      <c r="P18" s="262">
        <v>1</v>
      </c>
      <c r="Q18" s="262">
        <v>191</v>
      </c>
      <c r="R18" s="262">
        <v>0</v>
      </c>
      <c r="S18" s="262">
        <v>0</v>
      </c>
      <c r="T18" s="260">
        <f t="shared" si="10"/>
        <v>366</v>
      </c>
      <c r="U18" s="208">
        <f t="shared" si="5"/>
        <v>0.9195772058823529</v>
      </c>
      <c r="V18" s="339">
        <f t="shared" si="2"/>
        <v>2367</v>
      </c>
      <c r="W18" s="339">
        <f t="shared" si="3"/>
        <v>2367</v>
      </c>
      <c r="X18" s="340">
        <f t="shared" si="4"/>
        <v>0</v>
      </c>
    </row>
    <row r="19" spans="1:24" ht="13.5" customHeight="1">
      <c r="A19" s="203" t="s">
        <v>25</v>
      </c>
      <c r="B19" s="204" t="s">
        <v>129</v>
      </c>
      <c r="C19" s="262">
        <v>3</v>
      </c>
      <c r="D19" s="260">
        <f t="shared" si="6"/>
        <v>3</v>
      </c>
      <c r="E19" s="262">
        <v>1</v>
      </c>
      <c r="F19" s="262">
        <v>2</v>
      </c>
      <c r="G19" s="262">
        <v>0</v>
      </c>
      <c r="H19" s="262">
        <v>0</v>
      </c>
      <c r="I19" s="260">
        <f t="shared" si="7"/>
        <v>3</v>
      </c>
      <c r="J19" s="260">
        <f t="shared" si="8"/>
        <v>3</v>
      </c>
      <c r="K19" s="260">
        <f t="shared" si="9"/>
        <v>2</v>
      </c>
      <c r="L19" s="262">
        <v>2</v>
      </c>
      <c r="M19" s="262">
        <v>0</v>
      </c>
      <c r="N19" s="262">
        <v>1</v>
      </c>
      <c r="O19" s="262">
        <v>0</v>
      </c>
      <c r="P19" s="262">
        <v>0</v>
      </c>
      <c r="Q19" s="262">
        <v>0</v>
      </c>
      <c r="R19" s="262">
        <v>0</v>
      </c>
      <c r="S19" s="262">
        <v>0</v>
      </c>
      <c r="T19" s="260">
        <f t="shared" si="10"/>
        <v>1</v>
      </c>
      <c r="U19" s="208">
        <f t="shared" si="5"/>
        <v>0.6666666666666666</v>
      </c>
      <c r="V19" s="339">
        <f t="shared" si="2"/>
        <v>3</v>
      </c>
      <c r="W19" s="339">
        <f t="shared" si="3"/>
        <v>3</v>
      </c>
      <c r="X19" s="340">
        <f t="shared" si="4"/>
        <v>0</v>
      </c>
    </row>
    <row r="20" spans="1:24" ht="13.5" customHeight="1">
      <c r="A20" s="203" t="s">
        <v>26</v>
      </c>
      <c r="B20" s="204" t="s">
        <v>32</v>
      </c>
      <c r="C20" s="262">
        <v>1576</v>
      </c>
      <c r="D20" s="260">
        <f t="shared" si="6"/>
        <v>1659</v>
      </c>
      <c r="E20" s="262">
        <v>54</v>
      </c>
      <c r="F20" s="262">
        <v>1605</v>
      </c>
      <c r="G20" s="262">
        <v>0</v>
      </c>
      <c r="H20" s="262">
        <v>0</v>
      </c>
      <c r="I20" s="260">
        <f t="shared" si="7"/>
        <v>1659</v>
      </c>
      <c r="J20" s="260">
        <f t="shared" si="8"/>
        <v>1650</v>
      </c>
      <c r="K20" s="260">
        <f t="shared" si="9"/>
        <v>1573</v>
      </c>
      <c r="L20" s="262">
        <v>1572</v>
      </c>
      <c r="M20" s="262">
        <v>1</v>
      </c>
      <c r="N20" s="262">
        <v>77</v>
      </c>
      <c r="O20" s="262">
        <v>0</v>
      </c>
      <c r="P20" s="262">
        <v>0</v>
      </c>
      <c r="Q20" s="262">
        <v>9</v>
      </c>
      <c r="R20" s="262">
        <v>0</v>
      </c>
      <c r="S20" s="262">
        <v>0</v>
      </c>
      <c r="T20" s="260">
        <f t="shared" si="10"/>
        <v>86</v>
      </c>
      <c r="U20" s="208">
        <f t="shared" si="5"/>
        <v>0.9533333333333334</v>
      </c>
      <c r="V20" s="339">
        <f t="shared" si="2"/>
        <v>1659</v>
      </c>
      <c r="W20" s="339">
        <f t="shared" si="3"/>
        <v>1659</v>
      </c>
      <c r="X20" s="340">
        <f t="shared" si="4"/>
        <v>0</v>
      </c>
    </row>
    <row r="21" spans="1:24" ht="13.5" customHeight="1">
      <c r="A21" s="203" t="s">
        <v>27</v>
      </c>
      <c r="B21" s="204" t="s">
        <v>34</v>
      </c>
      <c r="C21" s="262">
        <v>0</v>
      </c>
      <c r="D21" s="260">
        <f t="shared" si="6"/>
        <v>0</v>
      </c>
      <c r="E21" s="262">
        <v>0</v>
      </c>
      <c r="F21" s="262">
        <v>0</v>
      </c>
      <c r="G21" s="262">
        <v>0</v>
      </c>
      <c r="H21" s="262">
        <v>0</v>
      </c>
      <c r="I21" s="260">
        <f t="shared" si="7"/>
        <v>0</v>
      </c>
      <c r="J21" s="260">
        <f t="shared" si="8"/>
        <v>0</v>
      </c>
      <c r="K21" s="260">
        <f t="shared" si="9"/>
        <v>0</v>
      </c>
      <c r="L21" s="262">
        <v>0</v>
      </c>
      <c r="M21" s="262">
        <v>0</v>
      </c>
      <c r="N21" s="262">
        <v>0</v>
      </c>
      <c r="O21" s="262">
        <v>0</v>
      </c>
      <c r="P21" s="262">
        <v>0</v>
      </c>
      <c r="Q21" s="262">
        <v>0</v>
      </c>
      <c r="R21" s="262">
        <v>0</v>
      </c>
      <c r="S21" s="262">
        <v>0</v>
      </c>
      <c r="T21" s="260">
        <f t="shared" si="10"/>
        <v>0</v>
      </c>
      <c r="U21" s="208">
        <f t="shared" si="5"/>
      </c>
      <c r="V21" s="339">
        <f t="shared" si="2"/>
        <v>0</v>
      </c>
      <c r="W21" s="339">
        <f t="shared" si="3"/>
        <v>0</v>
      </c>
      <c r="X21" s="340">
        <f t="shared" si="4"/>
        <v>0</v>
      </c>
    </row>
    <row r="22" spans="1:24" ht="13.5" customHeight="1">
      <c r="A22" s="203" t="s">
        <v>29</v>
      </c>
      <c r="B22" s="204" t="s">
        <v>35</v>
      </c>
      <c r="C22" s="262">
        <v>13</v>
      </c>
      <c r="D22" s="260">
        <f t="shared" si="6"/>
        <v>15</v>
      </c>
      <c r="E22" s="262">
        <v>15</v>
      </c>
      <c r="F22" s="262">
        <v>0</v>
      </c>
      <c r="G22" s="262">
        <v>0</v>
      </c>
      <c r="H22" s="262">
        <v>0</v>
      </c>
      <c r="I22" s="260">
        <f t="shared" si="7"/>
        <v>15</v>
      </c>
      <c r="J22" s="260">
        <f t="shared" si="8"/>
        <v>15</v>
      </c>
      <c r="K22" s="260">
        <f t="shared" si="9"/>
        <v>0</v>
      </c>
      <c r="L22" s="262">
        <v>0</v>
      </c>
      <c r="M22" s="262">
        <v>0</v>
      </c>
      <c r="N22" s="262">
        <v>15</v>
      </c>
      <c r="O22" s="262">
        <v>0</v>
      </c>
      <c r="P22" s="262">
        <v>0</v>
      </c>
      <c r="Q22" s="262">
        <v>0</v>
      </c>
      <c r="R22" s="262">
        <v>0</v>
      </c>
      <c r="S22" s="262">
        <v>0</v>
      </c>
      <c r="T22" s="260">
        <f t="shared" si="10"/>
        <v>15</v>
      </c>
      <c r="U22" s="208">
        <f t="shared" si="5"/>
        <v>0</v>
      </c>
      <c r="V22" s="339">
        <f t="shared" si="2"/>
        <v>15</v>
      </c>
      <c r="W22" s="339">
        <f t="shared" si="3"/>
        <v>15</v>
      </c>
      <c r="X22" s="340">
        <f t="shared" si="4"/>
        <v>0</v>
      </c>
    </row>
    <row r="23" spans="1:24" ht="13.5" customHeight="1">
      <c r="A23" s="203" t="s">
        <v>30</v>
      </c>
      <c r="B23" s="204" t="s">
        <v>143</v>
      </c>
      <c r="C23" s="262">
        <v>0</v>
      </c>
      <c r="D23" s="260">
        <f t="shared" si="6"/>
        <v>0</v>
      </c>
      <c r="E23" s="262">
        <v>0</v>
      </c>
      <c r="F23" s="262">
        <v>0</v>
      </c>
      <c r="G23" s="262">
        <v>0</v>
      </c>
      <c r="H23" s="262"/>
      <c r="I23" s="260">
        <f t="shared" si="7"/>
        <v>0</v>
      </c>
      <c r="J23" s="260">
        <f t="shared" si="8"/>
        <v>0</v>
      </c>
      <c r="K23" s="260">
        <f t="shared" si="9"/>
        <v>0</v>
      </c>
      <c r="L23" s="262">
        <v>0</v>
      </c>
      <c r="M23" s="262">
        <v>0</v>
      </c>
      <c r="N23" s="262">
        <v>0</v>
      </c>
      <c r="O23" s="262">
        <v>0</v>
      </c>
      <c r="P23" s="262">
        <v>0</v>
      </c>
      <c r="Q23" s="262">
        <v>0</v>
      </c>
      <c r="R23" s="262">
        <v>0</v>
      </c>
      <c r="S23" s="262">
        <v>0</v>
      </c>
      <c r="T23" s="260">
        <f t="shared" si="10"/>
        <v>0</v>
      </c>
      <c r="U23" s="208">
        <f t="shared" si="5"/>
      </c>
      <c r="V23" s="339">
        <f t="shared" si="2"/>
        <v>0</v>
      </c>
      <c r="W23" s="339">
        <f t="shared" si="3"/>
        <v>0</v>
      </c>
      <c r="X23" s="340">
        <f t="shared" si="4"/>
        <v>0</v>
      </c>
    </row>
    <row r="24" spans="1:24" ht="13.5" customHeight="1">
      <c r="A24" s="203" t="s">
        <v>104</v>
      </c>
      <c r="B24" s="204" t="s">
        <v>142</v>
      </c>
      <c r="C24" s="262">
        <v>0</v>
      </c>
      <c r="D24" s="260">
        <f t="shared" si="6"/>
        <v>0</v>
      </c>
      <c r="E24" s="262">
        <v>0</v>
      </c>
      <c r="F24" s="262">
        <v>0</v>
      </c>
      <c r="G24" s="262">
        <v>0</v>
      </c>
      <c r="H24" s="262"/>
      <c r="I24" s="260">
        <f t="shared" si="7"/>
        <v>0</v>
      </c>
      <c r="J24" s="260">
        <f t="shared" si="8"/>
        <v>0</v>
      </c>
      <c r="K24" s="260">
        <f t="shared" si="9"/>
        <v>0</v>
      </c>
      <c r="L24" s="262">
        <v>0</v>
      </c>
      <c r="M24" s="262">
        <v>0</v>
      </c>
      <c r="N24" s="262">
        <v>0</v>
      </c>
      <c r="O24" s="262">
        <v>0</v>
      </c>
      <c r="P24" s="262">
        <v>0</v>
      </c>
      <c r="Q24" s="262">
        <v>0</v>
      </c>
      <c r="R24" s="262">
        <v>0</v>
      </c>
      <c r="S24" s="262">
        <v>0</v>
      </c>
      <c r="T24" s="260">
        <f t="shared" si="10"/>
        <v>0</v>
      </c>
      <c r="U24" s="208">
        <f t="shared" si="5"/>
      </c>
      <c r="V24" s="339">
        <f t="shared" si="2"/>
        <v>0</v>
      </c>
      <c r="W24" s="339">
        <f t="shared" si="3"/>
        <v>0</v>
      </c>
      <c r="X24" s="340">
        <f t="shared" si="4"/>
        <v>0</v>
      </c>
    </row>
    <row r="25" spans="1:24" ht="13.5" customHeight="1">
      <c r="A25" s="203" t="s">
        <v>101</v>
      </c>
      <c r="B25" s="204" t="s">
        <v>102</v>
      </c>
      <c r="C25" s="262">
        <v>0</v>
      </c>
      <c r="D25" s="260">
        <f t="shared" si="6"/>
        <v>0</v>
      </c>
      <c r="E25" s="262">
        <v>0</v>
      </c>
      <c r="F25" s="262">
        <v>0</v>
      </c>
      <c r="G25" s="262">
        <v>0</v>
      </c>
      <c r="H25" s="262"/>
      <c r="I25" s="260">
        <f t="shared" si="7"/>
        <v>0</v>
      </c>
      <c r="J25" s="260">
        <f t="shared" si="8"/>
        <v>0</v>
      </c>
      <c r="K25" s="260">
        <f>L25+M25</f>
        <v>0</v>
      </c>
      <c r="L25" s="262">
        <v>0</v>
      </c>
      <c r="M25" s="262">
        <v>0</v>
      </c>
      <c r="N25" s="262">
        <v>0</v>
      </c>
      <c r="O25" s="262">
        <v>0</v>
      </c>
      <c r="P25" s="262">
        <v>0</v>
      </c>
      <c r="Q25" s="262">
        <v>0</v>
      </c>
      <c r="R25" s="262">
        <v>0</v>
      </c>
      <c r="S25" s="262">
        <v>0</v>
      </c>
      <c r="T25" s="260">
        <f t="shared" si="10"/>
        <v>0</v>
      </c>
      <c r="U25" s="208">
        <f t="shared" si="5"/>
      </c>
      <c r="V25" s="339">
        <f t="shared" si="2"/>
        <v>0</v>
      </c>
      <c r="W25" s="339">
        <f t="shared" si="3"/>
        <v>0</v>
      </c>
      <c r="X25" s="340">
        <f t="shared" si="4"/>
        <v>0</v>
      </c>
    </row>
    <row r="26" spans="1:24" ht="14.25" customHeight="1">
      <c r="A26" s="180" t="s">
        <v>1</v>
      </c>
      <c r="B26" s="181" t="s">
        <v>90</v>
      </c>
      <c r="C26" s="260">
        <f>SUM(C27:C39)</f>
        <v>977</v>
      </c>
      <c r="D26" s="260">
        <f>SUM(D27:D39)</f>
        <v>1134</v>
      </c>
      <c r="E26" s="260">
        <f aca="true" t="shared" si="11" ref="E26:S26">SUM(E27:E39)</f>
        <v>634</v>
      </c>
      <c r="F26" s="260">
        <f t="shared" si="11"/>
        <v>500</v>
      </c>
      <c r="G26" s="260">
        <f t="shared" si="11"/>
        <v>16</v>
      </c>
      <c r="H26" s="260">
        <f t="shared" si="11"/>
        <v>4</v>
      </c>
      <c r="I26" s="260">
        <f t="shared" si="11"/>
        <v>1114</v>
      </c>
      <c r="J26" s="260">
        <f t="shared" si="11"/>
        <v>925</v>
      </c>
      <c r="K26" s="260">
        <f t="shared" si="11"/>
        <v>349</v>
      </c>
      <c r="L26" s="260">
        <f t="shared" si="11"/>
        <v>299</v>
      </c>
      <c r="M26" s="260">
        <f t="shared" si="11"/>
        <v>50</v>
      </c>
      <c r="N26" s="260">
        <f t="shared" si="11"/>
        <v>573</v>
      </c>
      <c r="O26" s="260">
        <f t="shared" si="11"/>
        <v>1</v>
      </c>
      <c r="P26" s="260">
        <f t="shared" si="11"/>
        <v>2</v>
      </c>
      <c r="Q26" s="260">
        <f t="shared" si="11"/>
        <v>184</v>
      </c>
      <c r="R26" s="260">
        <f t="shared" si="11"/>
        <v>1</v>
      </c>
      <c r="S26" s="260">
        <f t="shared" si="11"/>
        <v>4</v>
      </c>
      <c r="T26" s="260">
        <f>SUM(T27:T39)</f>
        <v>765</v>
      </c>
      <c r="U26" s="208">
        <f t="shared" si="5"/>
        <v>0.3772972972972973</v>
      </c>
      <c r="V26" s="339">
        <f t="shared" si="2"/>
        <v>1114</v>
      </c>
      <c r="W26" s="339">
        <f t="shared" si="3"/>
        <v>1114</v>
      </c>
      <c r="X26" s="340">
        <f t="shared" si="4"/>
        <v>0</v>
      </c>
    </row>
    <row r="27" spans="1:24" ht="14.25" customHeight="1">
      <c r="A27" s="203" t="s">
        <v>13</v>
      </c>
      <c r="B27" s="204" t="s">
        <v>31</v>
      </c>
      <c r="C27" s="262">
        <v>524</v>
      </c>
      <c r="D27" s="260">
        <f aca="true" t="shared" si="12" ref="D27:D39">E27+F27</f>
        <v>605</v>
      </c>
      <c r="E27" s="262">
        <v>390</v>
      </c>
      <c r="F27" s="262">
        <v>215</v>
      </c>
      <c r="G27" s="262">
        <v>4</v>
      </c>
      <c r="H27" s="262">
        <v>2</v>
      </c>
      <c r="I27" s="260">
        <f>J27+Q27+R27+S27</f>
        <v>599</v>
      </c>
      <c r="J27" s="260">
        <f t="shared" si="8"/>
        <v>518</v>
      </c>
      <c r="K27" s="260">
        <f>L27+M27</f>
        <v>174</v>
      </c>
      <c r="L27" s="262">
        <v>141</v>
      </c>
      <c r="M27" s="262">
        <v>33</v>
      </c>
      <c r="N27" s="262">
        <v>344</v>
      </c>
      <c r="O27" s="262">
        <v>0</v>
      </c>
      <c r="P27" s="262">
        <v>0</v>
      </c>
      <c r="Q27" s="262">
        <v>76</v>
      </c>
      <c r="R27" s="262">
        <v>1</v>
      </c>
      <c r="S27" s="263">
        <v>4</v>
      </c>
      <c r="T27" s="260">
        <f t="shared" si="10"/>
        <v>425</v>
      </c>
      <c r="U27" s="208">
        <f t="shared" si="5"/>
        <v>0.3359073359073359</v>
      </c>
      <c r="V27" s="339">
        <f t="shared" si="2"/>
        <v>599</v>
      </c>
      <c r="W27" s="339">
        <f t="shared" si="3"/>
        <v>599</v>
      </c>
      <c r="X27" s="340">
        <f t="shared" si="4"/>
        <v>0</v>
      </c>
    </row>
    <row r="28" spans="1:24" ht="14.25" customHeight="1">
      <c r="A28" s="203" t="s">
        <v>14</v>
      </c>
      <c r="B28" s="205" t="s">
        <v>33</v>
      </c>
      <c r="C28" s="262">
        <v>15</v>
      </c>
      <c r="D28" s="260">
        <f t="shared" si="12"/>
        <v>16</v>
      </c>
      <c r="E28" s="262">
        <v>10</v>
      </c>
      <c r="F28" s="262">
        <v>6</v>
      </c>
      <c r="G28" s="262">
        <v>0</v>
      </c>
      <c r="H28" s="262">
        <v>0</v>
      </c>
      <c r="I28" s="260">
        <f aca="true" t="shared" si="13" ref="I28:I39">J28+Q28+R28+S28</f>
        <v>16</v>
      </c>
      <c r="J28" s="260">
        <f t="shared" si="8"/>
        <v>12</v>
      </c>
      <c r="K28" s="260">
        <f aca="true" t="shared" si="14" ref="K28:K39">L28+M28</f>
        <v>0</v>
      </c>
      <c r="L28" s="262">
        <v>0</v>
      </c>
      <c r="M28" s="262">
        <v>0</v>
      </c>
      <c r="N28" s="262">
        <v>12</v>
      </c>
      <c r="O28" s="262">
        <v>0</v>
      </c>
      <c r="P28" s="262">
        <v>0</v>
      </c>
      <c r="Q28" s="262">
        <v>4</v>
      </c>
      <c r="R28" s="262">
        <v>0</v>
      </c>
      <c r="S28" s="262">
        <v>0</v>
      </c>
      <c r="T28" s="260">
        <f t="shared" si="10"/>
        <v>16</v>
      </c>
      <c r="U28" s="208">
        <f t="shared" si="5"/>
        <v>0</v>
      </c>
      <c r="V28" s="339">
        <f t="shared" si="2"/>
        <v>16</v>
      </c>
      <c r="W28" s="339">
        <f t="shared" si="3"/>
        <v>16</v>
      </c>
      <c r="X28" s="340">
        <f t="shared" si="4"/>
        <v>0</v>
      </c>
    </row>
    <row r="29" spans="1:24" ht="14.25" customHeight="1">
      <c r="A29" s="203" t="s">
        <v>19</v>
      </c>
      <c r="B29" s="206" t="s">
        <v>141</v>
      </c>
      <c r="C29" s="262">
        <v>38</v>
      </c>
      <c r="D29" s="260">
        <f t="shared" si="12"/>
        <v>40</v>
      </c>
      <c r="E29" s="262">
        <v>23</v>
      </c>
      <c r="F29" s="262">
        <v>17</v>
      </c>
      <c r="G29" s="262">
        <v>1</v>
      </c>
      <c r="H29" s="262">
        <v>2</v>
      </c>
      <c r="I29" s="260">
        <f t="shared" si="13"/>
        <v>37</v>
      </c>
      <c r="J29" s="260">
        <f t="shared" si="8"/>
        <v>33</v>
      </c>
      <c r="K29" s="260">
        <f t="shared" si="14"/>
        <v>3</v>
      </c>
      <c r="L29" s="262">
        <v>3</v>
      </c>
      <c r="M29" s="262">
        <v>0</v>
      </c>
      <c r="N29" s="262">
        <v>29</v>
      </c>
      <c r="O29" s="262">
        <v>1</v>
      </c>
      <c r="P29" s="262">
        <v>0</v>
      </c>
      <c r="Q29" s="262">
        <v>4</v>
      </c>
      <c r="R29" s="262">
        <v>0</v>
      </c>
      <c r="S29" s="262">
        <v>0</v>
      </c>
      <c r="T29" s="260">
        <f t="shared" si="10"/>
        <v>34</v>
      </c>
      <c r="U29" s="208">
        <f t="shared" si="5"/>
        <v>0.09090909090909091</v>
      </c>
      <c r="V29" s="339">
        <f t="shared" si="2"/>
        <v>37</v>
      </c>
      <c r="W29" s="339">
        <f t="shared" si="3"/>
        <v>37</v>
      </c>
      <c r="X29" s="340">
        <f t="shared" si="4"/>
        <v>0</v>
      </c>
    </row>
    <row r="30" spans="1:24" ht="14.25" customHeight="1">
      <c r="A30" s="203" t="s">
        <v>22</v>
      </c>
      <c r="B30" s="204" t="s">
        <v>145</v>
      </c>
      <c r="C30" s="263">
        <v>2</v>
      </c>
      <c r="D30" s="260">
        <f t="shared" si="12"/>
        <v>2</v>
      </c>
      <c r="E30" s="262">
        <v>1</v>
      </c>
      <c r="F30" s="262">
        <v>1</v>
      </c>
      <c r="G30" s="262">
        <v>0</v>
      </c>
      <c r="H30" s="262">
        <v>0</v>
      </c>
      <c r="I30" s="260">
        <f t="shared" si="13"/>
        <v>2</v>
      </c>
      <c r="J30" s="260">
        <f t="shared" si="8"/>
        <v>1</v>
      </c>
      <c r="K30" s="260">
        <f t="shared" si="14"/>
        <v>0</v>
      </c>
      <c r="L30" s="262">
        <v>0</v>
      </c>
      <c r="M30" s="262">
        <v>0</v>
      </c>
      <c r="N30" s="262">
        <v>1</v>
      </c>
      <c r="O30" s="262">
        <v>0</v>
      </c>
      <c r="P30" s="262">
        <v>0</v>
      </c>
      <c r="Q30" s="262">
        <v>1</v>
      </c>
      <c r="R30" s="262">
        <v>0</v>
      </c>
      <c r="S30" s="262">
        <v>0</v>
      </c>
      <c r="T30" s="260">
        <f t="shared" si="10"/>
        <v>2</v>
      </c>
      <c r="U30" s="208">
        <f t="shared" si="5"/>
        <v>0</v>
      </c>
      <c r="V30" s="339">
        <f t="shared" si="2"/>
        <v>2</v>
      </c>
      <c r="W30" s="339">
        <f t="shared" si="3"/>
        <v>2</v>
      </c>
      <c r="X30" s="340">
        <f t="shared" si="4"/>
        <v>0</v>
      </c>
    </row>
    <row r="31" spans="1:24" ht="16.5" customHeight="1">
      <c r="A31" s="203" t="s">
        <v>23</v>
      </c>
      <c r="B31" s="207" t="s">
        <v>144</v>
      </c>
      <c r="C31" s="262">
        <v>0</v>
      </c>
      <c r="D31" s="260">
        <f t="shared" si="12"/>
        <v>0</v>
      </c>
      <c r="E31" s="262">
        <v>0</v>
      </c>
      <c r="F31" s="262">
        <v>0</v>
      </c>
      <c r="G31" s="262">
        <v>0</v>
      </c>
      <c r="H31" s="262">
        <v>0</v>
      </c>
      <c r="I31" s="260">
        <f t="shared" si="13"/>
        <v>0</v>
      </c>
      <c r="J31" s="260">
        <f t="shared" si="8"/>
        <v>0</v>
      </c>
      <c r="K31" s="260">
        <f t="shared" si="14"/>
        <v>0</v>
      </c>
      <c r="L31" s="262">
        <v>0</v>
      </c>
      <c r="M31" s="262">
        <v>0</v>
      </c>
      <c r="N31" s="262">
        <v>0</v>
      </c>
      <c r="O31" s="262">
        <v>0</v>
      </c>
      <c r="P31" s="262">
        <v>0</v>
      </c>
      <c r="Q31" s="262">
        <v>0</v>
      </c>
      <c r="R31" s="262">
        <v>0</v>
      </c>
      <c r="S31" s="262">
        <v>0</v>
      </c>
      <c r="T31" s="260">
        <f t="shared" si="10"/>
        <v>0</v>
      </c>
      <c r="U31" s="208">
        <f t="shared" si="5"/>
      </c>
      <c r="V31" s="339">
        <f t="shared" si="2"/>
        <v>0</v>
      </c>
      <c r="W31" s="339">
        <f t="shared" si="3"/>
        <v>0</v>
      </c>
      <c r="X31" s="340">
        <f t="shared" si="4"/>
        <v>0</v>
      </c>
    </row>
    <row r="32" spans="1:24" ht="14.25" customHeight="1">
      <c r="A32" s="203" t="s">
        <v>24</v>
      </c>
      <c r="B32" s="204" t="s">
        <v>128</v>
      </c>
      <c r="C32" s="262">
        <v>114</v>
      </c>
      <c r="D32" s="260">
        <f t="shared" si="12"/>
        <v>142</v>
      </c>
      <c r="E32" s="262">
        <v>92</v>
      </c>
      <c r="F32" s="262">
        <v>50</v>
      </c>
      <c r="G32" s="262">
        <v>3</v>
      </c>
      <c r="H32" s="262">
        <v>0</v>
      </c>
      <c r="I32" s="260">
        <f t="shared" si="13"/>
        <v>139</v>
      </c>
      <c r="J32" s="260">
        <f t="shared" si="8"/>
        <v>70</v>
      </c>
      <c r="K32" s="260">
        <f t="shared" si="14"/>
        <v>40</v>
      </c>
      <c r="L32" s="262">
        <v>38</v>
      </c>
      <c r="M32" s="262">
        <v>2</v>
      </c>
      <c r="N32" s="262">
        <v>30</v>
      </c>
      <c r="O32" s="262">
        <v>0</v>
      </c>
      <c r="P32" s="262">
        <v>0</v>
      </c>
      <c r="Q32" s="262">
        <v>69</v>
      </c>
      <c r="R32" s="262">
        <v>0</v>
      </c>
      <c r="S32" s="262">
        <v>0</v>
      </c>
      <c r="T32" s="260">
        <f t="shared" si="10"/>
        <v>99</v>
      </c>
      <c r="U32" s="208">
        <f t="shared" si="5"/>
        <v>0.5714285714285714</v>
      </c>
      <c r="V32" s="339">
        <f t="shared" si="2"/>
        <v>139</v>
      </c>
      <c r="W32" s="339">
        <f t="shared" si="3"/>
        <v>139</v>
      </c>
      <c r="X32" s="340">
        <f>V32-W32</f>
        <v>0</v>
      </c>
    </row>
    <row r="33" spans="1:24" ht="14.25" customHeight="1">
      <c r="A33" s="203" t="s">
        <v>25</v>
      </c>
      <c r="B33" s="204" t="s">
        <v>129</v>
      </c>
      <c r="C33" s="262">
        <v>0</v>
      </c>
      <c r="D33" s="260">
        <f t="shared" si="12"/>
        <v>0</v>
      </c>
      <c r="E33" s="262">
        <v>0</v>
      </c>
      <c r="F33" s="262">
        <v>0</v>
      </c>
      <c r="G33" s="262">
        <v>0</v>
      </c>
      <c r="H33" s="262">
        <v>0</v>
      </c>
      <c r="I33" s="260">
        <f t="shared" si="13"/>
        <v>0</v>
      </c>
      <c r="J33" s="260">
        <f t="shared" si="8"/>
        <v>0</v>
      </c>
      <c r="K33" s="260">
        <f t="shared" si="14"/>
        <v>0</v>
      </c>
      <c r="L33" s="262">
        <v>0</v>
      </c>
      <c r="M33" s="262">
        <v>0</v>
      </c>
      <c r="N33" s="262">
        <v>0</v>
      </c>
      <c r="O33" s="262">
        <v>0</v>
      </c>
      <c r="P33" s="262">
        <v>0</v>
      </c>
      <c r="Q33" s="262">
        <v>0</v>
      </c>
      <c r="R33" s="262">
        <v>0</v>
      </c>
      <c r="S33" s="262">
        <v>0</v>
      </c>
      <c r="T33" s="260">
        <f t="shared" si="10"/>
        <v>0</v>
      </c>
      <c r="U33" s="208">
        <f t="shared" si="5"/>
      </c>
      <c r="V33" s="339">
        <f t="shared" si="2"/>
        <v>0</v>
      </c>
      <c r="W33" s="339">
        <f t="shared" si="3"/>
        <v>0</v>
      </c>
      <c r="X33" s="340">
        <f t="shared" si="4"/>
        <v>0</v>
      </c>
    </row>
    <row r="34" spans="1:24" ht="12.75" customHeight="1">
      <c r="A34" s="203" t="s">
        <v>26</v>
      </c>
      <c r="B34" s="204" t="s">
        <v>32</v>
      </c>
      <c r="C34" s="262">
        <v>278</v>
      </c>
      <c r="D34" s="260">
        <f t="shared" si="12"/>
        <v>323</v>
      </c>
      <c r="E34" s="262">
        <v>112</v>
      </c>
      <c r="F34" s="262">
        <v>211</v>
      </c>
      <c r="G34" s="262">
        <v>8</v>
      </c>
      <c r="H34" s="262">
        <v>0</v>
      </c>
      <c r="I34" s="260">
        <f t="shared" si="13"/>
        <v>315</v>
      </c>
      <c r="J34" s="260">
        <f t="shared" si="8"/>
        <v>286</v>
      </c>
      <c r="K34" s="260">
        <f t="shared" si="14"/>
        <v>132</v>
      </c>
      <c r="L34" s="262">
        <v>117</v>
      </c>
      <c r="M34" s="262">
        <v>15</v>
      </c>
      <c r="N34" s="262">
        <v>152</v>
      </c>
      <c r="O34" s="262">
        <v>0</v>
      </c>
      <c r="P34" s="262">
        <v>2</v>
      </c>
      <c r="Q34" s="262">
        <v>29</v>
      </c>
      <c r="R34" s="262">
        <v>0</v>
      </c>
      <c r="S34" s="262">
        <v>0</v>
      </c>
      <c r="T34" s="260">
        <f t="shared" si="10"/>
        <v>183</v>
      </c>
      <c r="U34" s="208">
        <f t="shared" si="5"/>
        <v>0.46153846153846156</v>
      </c>
      <c r="V34" s="339">
        <f t="shared" si="2"/>
        <v>315</v>
      </c>
      <c r="W34" s="339">
        <f t="shared" si="3"/>
        <v>315</v>
      </c>
      <c r="X34" s="340">
        <f t="shared" si="4"/>
        <v>0</v>
      </c>
    </row>
    <row r="35" spans="1:24" ht="12.75" customHeight="1">
      <c r="A35" s="203" t="s">
        <v>27</v>
      </c>
      <c r="B35" s="204" t="s">
        <v>34</v>
      </c>
      <c r="C35" s="262">
        <v>6</v>
      </c>
      <c r="D35" s="260">
        <f t="shared" si="12"/>
        <v>6</v>
      </c>
      <c r="E35" s="262">
        <v>6</v>
      </c>
      <c r="F35" s="262">
        <v>0</v>
      </c>
      <c r="G35" s="262">
        <v>0</v>
      </c>
      <c r="H35" s="262">
        <v>0</v>
      </c>
      <c r="I35" s="260">
        <f t="shared" si="13"/>
        <v>6</v>
      </c>
      <c r="J35" s="260">
        <f t="shared" si="8"/>
        <v>5</v>
      </c>
      <c r="K35" s="260">
        <f t="shared" si="14"/>
        <v>0</v>
      </c>
      <c r="L35" s="262">
        <v>0</v>
      </c>
      <c r="M35" s="262">
        <v>0</v>
      </c>
      <c r="N35" s="262">
        <v>5</v>
      </c>
      <c r="O35" s="262">
        <v>0</v>
      </c>
      <c r="P35" s="262">
        <v>0</v>
      </c>
      <c r="Q35" s="262">
        <v>1</v>
      </c>
      <c r="R35" s="262">
        <v>0</v>
      </c>
      <c r="S35" s="262">
        <v>0</v>
      </c>
      <c r="T35" s="260">
        <f t="shared" si="10"/>
        <v>6</v>
      </c>
      <c r="U35" s="208">
        <f t="shared" si="5"/>
        <v>0</v>
      </c>
      <c r="V35" s="339">
        <f t="shared" si="2"/>
        <v>6</v>
      </c>
      <c r="W35" s="339">
        <f t="shared" si="3"/>
        <v>6</v>
      </c>
      <c r="X35" s="340">
        <f t="shared" si="4"/>
        <v>0</v>
      </c>
    </row>
    <row r="36" spans="1:24" ht="12.75" customHeight="1">
      <c r="A36" s="203" t="s">
        <v>29</v>
      </c>
      <c r="B36" s="204" t="s">
        <v>35</v>
      </c>
      <c r="C36" s="262">
        <v>0</v>
      </c>
      <c r="D36" s="260">
        <f t="shared" si="12"/>
        <v>0</v>
      </c>
      <c r="E36" s="262">
        <v>0</v>
      </c>
      <c r="F36" s="262">
        <v>0</v>
      </c>
      <c r="G36" s="262">
        <v>0</v>
      </c>
      <c r="H36" s="262"/>
      <c r="I36" s="260">
        <f t="shared" si="13"/>
        <v>0</v>
      </c>
      <c r="J36" s="260">
        <f t="shared" si="8"/>
        <v>0</v>
      </c>
      <c r="K36" s="260">
        <f t="shared" si="14"/>
        <v>0</v>
      </c>
      <c r="L36" s="262">
        <v>0</v>
      </c>
      <c r="M36" s="262">
        <v>0</v>
      </c>
      <c r="N36" s="262">
        <v>0</v>
      </c>
      <c r="O36" s="262">
        <v>0</v>
      </c>
      <c r="P36" s="262">
        <v>0</v>
      </c>
      <c r="Q36" s="262">
        <v>0</v>
      </c>
      <c r="R36" s="262">
        <v>0</v>
      </c>
      <c r="S36" s="262">
        <v>0</v>
      </c>
      <c r="T36" s="260">
        <f t="shared" si="10"/>
        <v>0</v>
      </c>
      <c r="U36" s="208">
        <f t="shared" si="5"/>
      </c>
      <c r="V36" s="339">
        <f t="shared" si="2"/>
        <v>0</v>
      </c>
      <c r="W36" s="339">
        <f t="shared" si="3"/>
        <v>0</v>
      </c>
      <c r="X36" s="340">
        <f t="shared" si="4"/>
        <v>0</v>
      </c>
    </row>
    <row r="37" spans="1:24" ht="12.75" customHeight="1">
      <c r="A37" s="203" t="s">
        <v>30</v>
      </c>
      <c r="B37" s="204" t="s">
        <v>143</v>
      </c>
      <c r="C37" s="262">
        <v>0</v>
      </c>
      <c r="D37" s="260">
        <f t="shared" si="12"/>
        <v>0</v>
      </c>
      <c r="E37" s="262">
        <v>0</v>
      </c>
      <c r="F37" s="262">
        <v>0</v>
      </c>
      <c r="G37" s="262">
        <v>0</v>
      </c>
      <c r="H37" s="262"/>
      <c r="I37" s="260">
        <f t="shared" si="13"/>
        <v>0</v>
      </c>
      <c r="J37" s="260">
        <f t="shared" si="8"/>
        <v>0</v>
      </c>
      <c r="K37" s="260">
        <f t="shared" si="14"/>
        <v>0</v>
      </c>
      <c r="L37" s="262">
        <v>0</v>
      </c>
      <c r="M37" s="262">
        <v>0</v>
      </c>
      <c r="N37" s="262">
        <v>0</v>
      </c>
      <c r="O37" s="262">
        <v>0</v>
      </c>
      <c r="P37" s="262">
        <v>0</v>
      </c>
      <c r="Q37" s="262">
        <v>0</v>
      </c>
      <c r="R37" s="262">
        <v>0</v>
      </c>
      <c r="S37" s="262">
        <v>0</v>
      </c>
      <c r="T37" s="260">
        <f t="shared" si="10"/>
        <v>0</v>
      </c>
      <c r="U37" s="208">
        <f t="shared" si="5"/>
      </c>
      <c r="V37" s="339">
        <f t="shared" si="2"/>
        <v>0</v>
      </c>
      <c r="W37" s="339">
        <f t="shared" si="3"/>
        <v>0</v>
      </c>
      <c r="X37" s="340">
        <f t="shared" si="4"/>
        <v>0</v>
      </c>
    </row>
    <row r="38" spans="1:24" ht="12.75" customHeight="1">
      <c r="A38" s="203" t="s">
        <v>104</v>
      </c>
      <c r="B38" s="204" t="s">
        <v>142</v>
      </c>
      <c r="C38" s="262">
        <v>0</v>
      </c>
      <c r="D38" s="260">
        <f t="shared" si="12"/>
        <v>0</v>
      </c>
      <c r="E38" s="262">
        <v>0</v>
      </c>
      <c r="F38" s="262">
        <v>0</v>
      </c>
      <c r="G38" s="262">
        <v>0</v>
      </c>
      <c r="H38" s="262"/>
      <c r="I38" s="260">
        <f t="shared" si="13"/>
        <v>0</v>
      </c>
      <c r="J38" s="260">
        <f t="shared" si="8"/>
        <v>0</v>
      </c>
      <c r="K38" s="260">
        <f t="shared" si="14"/>
        <v>0</v>
      </c>
      <c r="L38" s="262">
        <v>0</v>
      </c>
      <c r="M38" s="262">
        <v>0</v>
      </c>
      <c r="N38" s="262">
        <v>0</v>
      </c>
      <c r="O38" s="262">
        <v>0</v>
      </c>
      <c r="P38" s="262">
        <v>0</v>
      </c>
      <c r="Q38" s="262">
        <v>0</v>
      </c>
      <c r="R38" s="262">
        <v>0</v>
      </c>
      <c r="S38" s="262">
        <v>0</v>
      </c>
      <c r="T38" s="260">
        <f t="shared" si="10"/>
        <v>0</v>
      </c>
      <c r="U38" s="208">
        <f t="shared" si="5"/>
      </c>
      <c r="V38" s="339">
        <f t="shared" si="2"/>
        <v>0</v>
      </c>
      <c r="W38" s="339">
        <f t="shared" si="3"/>
        <v>0</v>
      </c>
      <c r="X38" s="340">
        <f t="shared" si="4"/>
        <v>0</v>
      </c>
    </row>
    <row r="39" spans="1:24" ht="12.75" customHeight="1">
      <c r="A39" s="203" t="s">
        <v>101</v>
      </c>
      <c r="B39" s="204" t="s">
        <v>102</v>
      </c>
      <c r="C39" s="262">
        <v>0</v>
      </c>
      <c r="D39" s="260">
        <f t="shared" si="12"/>
        <v>0</v>
      </c>
      <c r="E39" s="262">
        <v>0</v>
      </c>
      <c r="F39" s="262">
        <v>0</v>
      </c>
      <c r="G39" s="262">
        <v>0</v>
      </c>
      <c r="H39" s="262"/>
      <c r="I39" s="260">
        <f t="shared" si="13"/>
        <v>0</v>
      </c>
      <c r="J39" s="260">
        <f t="shared" si="8"/>
        <v>0</v>
      </c>
      <c r="K39" s="260">
        <f t="shared" si="14"/>
        <v>0</v>
      </c>
      <c r="L39" s="262">
        <v>0</v>
      </c>
      <c r="M39" s="262">
        <v>0</v>
      </c>
      <c r="N39" s="262">
        <v>0</v>
      </c>
      <c r="O39" s="262">
        <v>0</v>
      </c>
      <c r="P39" s="262">
        <v>0</v>
      </c>
      <c r="Q39" s="262">
        <v>0</v>
      </c>
      <c r="R39" s="262">
        <v>0</v>
      </c>
      <c r="S39" s="262">
        <v>0</v>
      </c>
      <c r="T39" s="260">
        <f>SUM(N39:S39)</f>
        <v>0</v>
      </c>
      <c r="U39" s="208">
        <f>IF(J39&lt;&gt;0,K39/J39,"")</f>
      </c>
      <c r="V39" s="339">
        <f t="shared" si="2"/>
        <v>0</v>
      </c>
      <c r="W39" s="339">
        <f t="shared" si="3"/>
        <v>0</v>
      </c>
      <c r="X39" s="340">
        <f t="shared" si="4"/>
        <v>0</v>
      </c>
    </row>
    <row r="40" spans="1:21" s="183" customFormat="1" ht="15.75" customHeight="1">
      <c r="A40" s="852" t="str">
        <f>TT!C7</f>
        <v>Sơn La, ngày 01 tháng 9 năm 2021</v>
      </c>
      <c r="B40" s="853"/>
      <c r="C40" s="853"/>
      <c r="D40" s="853"/>
      <c r="E40" s="853"/>
      <c r="F40" s="195"/>
      <c r="G40" s="195"/>
      <c r="H40" s="195"/>
      <c r="I40" s="182"/>
      <c r="J40" s="182"/>
      <c r="K40" s="182"/>
      <c r="L40" s="182"/>
      <c r="M40" s="182"/>
      <c r="N40" s="562" t="str">
        <f>TT!C4</f>
        <v>Sơn La, ngày 01 tháng 9 năm 2021</v>
      </c>
      <c r="O40" s="563"/>
      <c r="P40" s="563"/>
      <c r="Q40" s="563"/>
      <c r="R40" s="563"/>
      <c r="S40" s="563"/>
      <c r="T40" s="563"/>
      <c r="U40" s="563"/>
    </row>
    <row r="41" spans="1:21" ht="19.5" customHeight="1">
      <c r="A41" s="560" t="s">
        <v>282</v>
      </c>
      <c r="B41" s="561"/>
      <c r="C41" s="561"/>
      <c r="D41" s="561"/>
      <c r="E41" s="561"/>
      <c r="F41" s="196"/>
      <c r="G41" s="196"/>
      <c r="H41" s="196"/>
      <c r="I41" s="176"/>
      <c r="J41" s="176"/>
      <c r="K41" s="176"/>
      <c r="L41" s="176"/>
      <c r="M41" s="176"/>
      <c r="N41" s="564" t="str">
        <f>TT!C5</f>
        <v>PHÓ CỤC TRƯỞNG</v>
      </c>
      <c r="O41" s="564"/>
      <c r="P41" s="564"/>
      <c r="Q41" s="564"/>
      <c r="R41" s="564"/>
      <c r="S41" s="564"/>
      <c r="T41" s="564"/>
      <c r="U41" s="564"/>
    </row>
    <row r="42" spans="1:21" ht="39.75" customHeight="1">
      <c r="A42" s="197"/>
      <c r="B42" s="197"/>
      <c r="C42" s="197"/>
      <c r="D42" s="197"/>
      <c r="E42" s="197"/>
      <c r="F42" s="169"/>
      <c r="G42" s="169"/>
      <c r="H42" s="169"/>
      <c r="I42" s="176"/>
      <c r="J42" s="176"/>
      <c r="K42" s="176"/>
      <c r="L42" s="176"/>
      <c r="M42" s="176"/>
      <c r="N42" s="176"/>
      <c r="O42" s="176"/>
      <c r="P42" s="169"/>
      <c r="Q42" s="184"/>
      <c r="R42" s="169"/>
      <c r="S42" s="176"/>
      <c r="T42" s="172"/>
      <c r="U42" s="172"/>
    </row>
    <row r="43" spans="1:21" ht="15.75" customHeight="1">
      <c r="A43" s="559" t="str">
        <f>TT!C6</f>
        <v>Nguyễn Thị Ngọc</v>
      </c>
      <c r="B43" s="559"/>
      <c r="C43" s="559"/>
      <c r="D43" s="559"/>
      <c r="E43" s="559"/>
      <c r="F43" s="185" t="s">
        <v>2</v>
      </c>
      <c r="G43" s="185"/>
      <c r="H43" s="185"/>
      <c r="I43" s="185"/>
      <c r="J43" s="185"/>
      <c r="K43" s="185"/>
      <c r="L43" s="185"/>
      <c r="M43" s="185"/>
      <c r="N43" s="565" t="str">
        <f>TT!C3</f>
        <v>Lò Anh Vĩnh</v>
      </c>
      <c r="O43" s="565"/>
      <c r="P43" s="565"/>
      <c r="Q43" s="565"/>
      <c r="R43" s="565"/>
      <c r="S43" s="565"/>
      <c r="T43" s="565"/>
      <c r="U43" s="565"/>
    </row>
    <row r="44" spans="1:21" ht="15.75">
      <c r="A44" s="185"/>
      <c r="B44" s="185"/>
      <c r="C44" s="185"/>
      <c r="D44" s="185"/>
      <c r="E44" s="186"/>
      <c r="F44" s="185"/>
      <c r="G44" s="185"/>
      <c r="H44" s="185"/>
      <c r="I44" s="185"/>
      <c r="J44" s="185"/>
      <c r="K44" s="185"/>
      <c r="L44" s="185"/>
      <c r="M44" s="185"/>
      <c r="N44" s="187"/>
      <c r="O44" s="187"/>
      <c r="P44" s="187"/>
      <c r="Q44" s="188"/>
      <c r="R44" s="187"/>
      <c r="S44" s="187"/>
      <c r="T44" s="187"/>
      <c r="U44" s="187"/>
    </row>
  </sheetData>
  <sheetProtection formatCells="0" formatColumns="0" formatRows="0" insertRows="0"/>
  <mergeCells count="35">
    <mergeCell ref="E1:N1"/>
    <mergeCell ref="Q4:Q7"/>
    <mergeCell ref="O5:O7"/>
    <mergeCell ref="K4:P4"/>
    <mergeCell ref="A43:E43"/>
    <mergeCell ref="A41:E41"/>
    <mergeCell ref="N40:U40"/>
    <mergeCell ref="N41:U41"/>
    <mergeCell ref="N43:U43"/>
    <mergeCell ref="A40:E40"/>
    <mergeCell ref="A11:B11"/>
    <mergeCell ref="B3:B7"/>
    <mergeCell ref="A8:B8"/>
    <mergeCell ref="H3:H7"/>
    <mergeCell ref="E3:F3"/>
    <mergeCell ref="C3:C7"/>
    <mergeCell ref="J4:J7"/>
    <mergeCell ref="F4:F7"/>
    <mergeCell ref="G3:G7"/>
    <mergeCell ref="J3:S3"/>
    <mergeCell ref="U3:U7"/>
    <mergeCell ref="T3:T7"/>
    <mergeCell ref="K5:K7"/>
    <mergeCell ref="S4:S7"/>
    <mergeCell ref="R4:R7"/>
    <mergeCell ref="P1:U1"/>
    <mergeCell ref="E4:E7"/>
    <mergeCell ref="P2:U2"/>
    <mergeCell ref="A3:A7"/>
    <mergeCell ref="D3:D7"/>
    <mergeCell ref="P5:P7"/>
    <mergeCell ref="I3:I7"/>
    <mergeCell ref="L5:M6"/>
    <mergeCell ref="N5:N7"/>
    <mergeCell ref="A1:D1"/>
  </mergeCells>
  <printOptions/>
  <pageMargins left="0.4330708661417323" right="0.1968503937007874" top="0.1968503937007874" bottom="0" header="0.1968503937007874" footer="0.1968503937007874"/>
  <pageSetup horizontalDpi="600" verticalDpi="600" orientation="landscape" paperSize="9" scale="84" r:id="rId2"/>
  <drawing r:id="rId1"/>
</worksheet>
</file>

<file path=xl/worksheets/sheet20.xml><?xml version="1.0" encoding="utf-8"?>
<worksheet xmlns="http://schemas.openxmlformats.org/spreadsheetml/2006/main" xmlns:r="http://schemas.openxmlformats.org/officeDocument/2006/relationships">
  <sheetPr>
    <tabColor rgb="FFFF0000"/>
  </sheetPr>
  <dimension ref="A1:P33"/>
  <sheetViews>
    <sheetView view="pageBreakPreview" zoomScaleSheetLayoutView="100" zoomScalePageLayoutView="0" workbookViewId="0" topLeftCell="A1">
      <selection activeCell="I1" sqref="I1:P16384"/>
    </sheetView>
  </sheetViews>
  <sheetFormatPr defaultColWidth="9.00390625" defaultRowHeight="15.75"/>
  <cols>
    <col min="1" max="1" width="4.75390625" style="0" customWidth="1"/>
    <col min="2" max="2" width="26.50390625" style="0" customWidth="1"/>
    <col min="3" max="4" width="7.625" style="0" customWidth="1"/>
    <col min="5" max="5" width="6.50390625" style="0" customWidth="1"/>
    <col min="6" max="7" width="12.875" style="0" customWidth="1"/>
    <col min="8" max="8" width="11.00390625" style="0" customWidth="1"/>
    <col min="9" max="9" width="13.375" style="0" hidden="1" customWidth="1"/>
    <col min="10" max="10" width="10.75390625" style="0" hidden="1" customWidth="1"/>
    <col min="11" max="11" width="11.375" style="0" hidden="1" customWidth="1"/>
    <col min="12" max="12" width="11.00390625" style="0" hidden="1" customWidth="1"/>
    <col min="13" max="13" width="13.375" style="0" hidden="1" customWidth="1"/>
    <col min="14" max="14" width="14.50390625" style="0" hidden="1" customWidth="1"/>
    <col min="15" max="16" width="9.00390625" style="0" hidden="1" customWidth="1"/>
  </cols>
  <sheetData>
    <row r="1" spans="1:8" s="87" customFormat="1" ht="15.75">
      <c r="A1" s="804" t="s">
        <v>173</v>
      </c>
      <c r="B1" s="804"/>
      <c r="C1" s="804"/>
      <c r="D1" s="804"/>
      <c r="E1" s="804"/>
      <c r="F1" s="804"/>
      <c r="G1" s="804"/>
      <c r="H1" s="804"/>
    </row>
    <row r="2" spans="1:8" s="87" customFormat="1" ht="15.75">
      <c r="A2" s="805" t="str">
        <f>TT!C8</f>
        <v>11 tháng/năm 2021</v>
      </c>
      <c r="B2" s="805"/>
      <c r="C2" s="805"/>
      <c r="D2" s="805"/>
      <c r="E2" s="805"/>
      <c r="F2" s="805"/>
      <c r="G2" s="805"/>
      <c r="H2" s="805"/>
    </row>
    <row r="3" spans="6:14" ht="15.75">
      <c r="F3" s="806" t="s">
        <v>284</v>
      </c>
      <c r="G3" s="806"/>
      <c r="H3" s="806"/>
      <c r="I3" s="407">
        <f>I4-I6</f>
        <v>0</v>
      </c>
      <c r="J3" s="409"/>
      <c r="K3" s="407">
        <f>K4-K6</f>
        <v>0</v>
      </c>
      <c r="L3" s="407">
        <f>L4-L6</f>
        <v>0</v>
      </c>
      <c r="M3" s="409"/>
      <c r="N3" s="407">
        <f>N4-N6</f>
        <v>0</v>
      </c>
    </row>
    <row r="4" spans="1:14" ht="15.75">
      <c r="A4" s="809" t="s">
        <v>172</v>
      </c>
      <c r="B4" s="809" t="s">
        <v>171</v>
      </c>
      <c r="C4" s="807" t="s">
        <v>168</v>
      </c>
      <c r="D4" s="807"/>
      <c r="E4" s="807"/>
      <c r="F4" s="808" t="s">
        <v>169</v>
      </c>
      <c r="G4" s="808"/>
      <c r="H4" s="808"/>
      <c r="I4" s="409">
        <f>'04'!Y10</f>
        <v>1703</v>
      </c>
      <c r="J4" s="409"/>
      <c r="K4" s="409">
        <f>'04'!AA10</f>
        <v>478</v>
      </c>
      <c r="L4" s="409">
        <f>'05'!AA10</f>
        <v>217162288</v>
      </c>
      <c r="M4" s="409"/>
      <c r="N4" s="409">
        <f>'05'!AC10</f>
        <v>43833919</v>
      </c>
    </row>
    <row r="5" spans="1:16" ht="89.25">
      <c r="A5" s="810"/>
      <c r="B5" s="810"/>
      <c r="C5" s="88" t="s">
        <v>166</v>
      </c>
      <c r="D5" s="97" t="s">
        <v>170</v>
      </c>
      <c r="E5" s="96" t="s">
        <v>167</v>
      </c>
      <c r="F5" s="88" t="s">
        <v>166</v>
      </c>
      <c r="G5" s="97" t="s">
        <v>170</v>
      </c>
      <c r="H5" s="96" t="s">
        <v>167</v>
      </c>
      <c r="I5" s="398" t="s">
        <v>438</v>
      </c>
      <c r="J5" s="398" t="s">
        <v>439</v>
      </c>
      <c r="K5" s="398" t="s">
        <v>440</v>
      </c>
      <c r="L5" s="398" t="s">
        <v>441</v>
      </c>
      <c r="M5" s="398" t="s">
        <v>442</v>
      </c>
      <c r="N5" s="398" t="s">
        <v>443</v>
      </c>
      <c r="P5">
        <f>300789028-300788978</f>
        <v>50</v>
      </c>
    </row>
    <row r="6" spans="1:16" ht="15.75">
      <c r="A6" s="89" t="s">
        <v>0</v>
      </c>
      <c r="B6" s="94" t="s">
        <v>89</v>
      </c>
      <c r="C6" s="158">
        <f aca="true" t="shared" si="0" ref="C6:H6">SUM(C7:C19)</f>
        <v>897</v>
      </c>
      <c r="D6" s="158">
        <f t="shared" si="0"/>
        <v>551</v>
      </c>
      <c r="E6" s="158">
        <f t="shared" si="0"/>
        <v>306</v>
      </c>
      <c r="F6" s="158">
        <f t="shared" si="0"/>
        <v>87071287</v>
      </c>
      <c r="G6" s="158">
        <f t="shared" si="0"/>
        <v>57875927</v>
      </c>
      <c r="H6" s="158">
        <f t="shared" si="0"/>
        <v>28980486</v>
      </c>
      <c r="I6" s="397">
        <f aca="true" t="shared" si="1" ref="I6:N6">C6+C20</f>
        <v>1703</v>
      </c>
      <c r="J6" s="397">
        <f t="shared" si="1"/>
        <v>907</v>
      </c>
      <c r="K6" s="397">
        <f t="shared" si="1"/>
        <v>478</v>
      </c>
      <c r="L6" s="407">
        <f t="shared" si="1"/>
        <v>217162288</v>
      </c>
      <c r="M6" s="407">
        <f t="shared" si="1"/>
        <v>112379968</v>
      </c>
      <c r="N6" s="407">
        <f t="shared" si="1"/>
        <v>43833919</v>
      </c>
      <c r="P6">
        <v>36169428</v>
      </c>
    </row>
    <row r="7" spans="1:15" ht="15.75">
      <c r="A7" s="90" t="s">
        <v>13</v>
      </c>
      <c r="B7" s="91" t="s">
        <v>31</v>
      </c>
      <c r="C7" s="192">
        <f>E7+'01'!E13</f>
        <v>188</v>
      </c>
      <c r="D7" s="193">
        <f>E7+'01'!Q13</f>
        <v>65</v>
      </c>
      <c r="E7" s="295">
        <v>29</v>
      </c>
      <c r="F7" s="192">
        <f>H7+'02'!D13</f>
        <v>2425643</v>
      </c>
      <c r="G7" s="192">
        <f>H7+'02'!Q13</f>
        <v>698129</v>
      </c>
      <c r="H7" s="295">
        <v>211516</v>
      </c>
      <c r="J7">
        <f>'[6]DS Án chưa ĐK 29.4.2021'!$B$15</f>
        <v>907</v>
      </c>
      <c r="M7" s="407">
        <f>'[6]DS Án chưa ĐK 29.4.2021'!$G$15</f>
        <v>110683952</v>
      </c>
      <c r="N7" s="399"/>
      <c r="O7" s="397"/>
    </row>
    <row r="8" spans="1:14" ht="15.75">
      <c r="A8" s="90" t="s">
        <v>14</v>
      </c>
      <c r="B8" s="92" t="s">
        <v>33</v>
      </c>
      <c r="C8" s="192">
        <f>E8+'01'!E14</f>
        <v>11</v>
      </c>
      <c r="D8" s="193">
        <f>E8+'01'!Q14</f>
        <v>4</v>
      </c>
      <c r="E8" s="295">
        <v>0</v>
      </c>
      <c r="F8" s="192">
        <f>H8+'02'!D14</f>
        <v>673908</v>
      </c>
      <c r="G8" s="192">
        <f>H8+'02'!Q14</f>
        <v>145437</v>
      </c>
      <c r="H8" s="295">
        <v>0</v>
      </c>
      <c r="L8" s="408"/>
      <c r="M8" s="408">
        <f>M6-M7</f>
        <v>1696016</v>
      </c>
      <c r="N8" s="408"/>
    </row>
    <row r="9" spans="1:14" ht="15.75">
      <c r="A9" s="90" t="s">
        <v>19</v>
      </c>
      <c r="B9" s="92" t="s">
        <v>141</v>
      </c>
      <c r="C9" s="192">
        <f>E9+'01'!E15</f>
        <v>3</v>
      </c>
      <c r="D9" s="193">
        <f>E9+'01'!Q15</f>
        <v>2</v>
      </c>
      <c r="E9" s="295">
        <v>0</v>
      </c>
      <c r="F9" s="192">
        <f>H9+'02'!D15</f>
        <v>88503</v>
      </c>
      <c r="G9" s="192">
        <f>H9+'02'!Q15</f>
        <v>67981</v>
      </c>
      <c r="H9" s="295">
        <v>0</v>
      </c>
      <c r="I9" s="397"/>
      <c r="J9" s="397"/>
      <c r="K9" s="397"/>
      <c r="L9" s="408"/>
      <c r="M9" s="408"/>
      <c r="N9" s="408"/>
    </row>
    <row r="10" spans="1:8" ht="15.75">
      <c r="A10" s="90" t="s">
        <v>22</v>
      </c>
      <c r="B10" s="91" t="s">
        <v>145</v>
      </c>
      <c r="C10" s="192">
        <f>E10+'01'!E16</f>
        <v>4</v>
      </c>
      <c r="D10" s="193">
        <f>E10+'01'!Q16</f>
        <v>2</v>
      </c>
      <c r="E10" s="295">
        <v>1</v>
      </c>
      <c r="F10" s="192">
        <f>H10+'02'!D16</f>
        <v>1409827</v>
      </c>
      <c r="G10" s="192">
        <f>H10+'02'!Q16</f>
        <v>1337352</v>
      </c>
      <c r="H10" s="295">
        <v>17427</v>
      </c>
    </row>
    <row r="11" spans="1:8" ht="25.5">
      <c r="A11" s="90" t="s">
        <v>23</v>
      </c>
      <c r="B11" s="93" t="s">
        <v>144</v>
      </c>
      <c r="C11" s="192">
        <f>E11+'01'!E17</f>
        <v>4</v>
      </c>
      <c r="D11" s="193">
        <f>E11+'01'!Q17</f>
        <v>3</v>
      </c>
      <c r="E11" s="295">
        <v>1</v>
      </c>
      <c r="F11" s="192">
        <f>H11+'02'!D17</f>
        <v>1623155</v>
      </c>
      <c r="G11" s="192">
        <f>H11+'02'!Q17</f>
        <v>1424752</v>
      </c>
      <c r="H11" s="295">
        <v>74190</v>
      </c>
    </row>
    <row r="12" spans="1:8" ht="15.75">
      <c r="A12" s="90" t="s">
        <v>24</v>
      </c>
      <c r="B12" s="91" t="s">
        <v>128</v>
      </c>
      <c r="C12" s="192">
        <f>E12+'01'!E18</f>
        <v>608</v>
      </c>
      <c r="D12" s="193">
        <f>E12+'01'!Q18</f>
        <v>457</v>
      </c>
      <c r="E12" s="295">
        <v>266</v>
      </c>
      <c r="F12" s="192">
        <f>H12+'02'!D18</f>
        <v>55953624</v>
      </c>
      <c r="G12" s="192">
        <f>H12+'02'!Q18</f>
        <v>52329238</v>
      </c>
      <c r="H12" s="295">
        <v>28629789</v>
      </c>
    </row>
    <row r="13" spans="1:8" ht="15.75">
      <c r="A13" s="90" t="s">
        <v>25</v>
      </c>
      <c r="B13" s="91" t="s">
        <v>129</v>
      </c>
      <c r="C13" s="192">
        <f>E13+'01'!E19</f>
        <v>1</v>
      </c>
      <c r="D13" s="193">
        <f>E13+'01'!Q19</f>
        <v>0</v>
      </c>
      <c r="E13" s="295">
        <v>0</v>
      </c>
      <c r="F13" s="192">
        <f>H13+'02'!D19</f>
        <v>558100</v>
      </c>
      <c r="G13" s="192">
        <f>H13+'02'!Q19</f>
        <v>0</v>
      </c>
      <c r="H13" s="295">
        <v>0</v>
      </c>
    </row>
    <row r="14" spans="1:8" ht="15.75">
      <c r="A14" s="90" t="s">
        <v>26</v>
      </c>
      <c r="B14" s="91" t="s">
        <v>32</v>
      </c>
      <c r="C14" s="192">
        <f>E14+'01'!E20</f>
        <v>63</v>
      </c>
      <c r="D14" s="193">
        <f>E14+'01'!Q20</f>
        <v>18</v>
      </c>
      <c r="E14" s="295">
        <v>9</v>
      </c>
      <c r="F14" s="192">
        <f>H14+'02'!D20</f>
        <v>899450</v>
      </c>
      <c r="G14" s="192">
        <f>H14+'02'!Q20</f>
        <v>177022</v>
      </c>
      <c r="H14" s="295">
        <v>47564</v>
      </c>
    </row>
    <row r="15" spans="1:8" ht="15.75">
      <c r="A15" s="90" t="s">
        <v>27</v>
      </c>
      <c r="B15" s="91" t="s">
        <v>34</v>
      </c>
      <c r="C15" s="192">
        <f>E15+'01'!E21</f>
        <v>0</v>
      </c>
      <c r="D15" s="193">
        <f>E15+'01'!Q21</f>
        <v>0</v>
      </c>
      <c r="E15" s="295">
        <v>0</v>
      </c>
      <c r="F15" s="192">
        <f>H15+'02'!D21</f>
        <v>0</v>
      </c>
      <c r="G15" s="192">
        <f>H15+'02'!Q21</f>
        <v>0</v>
      </c>
      <c r="H15" s="295">
        <v>0</v>
      </c>
    </row>
    <row r="16" spans="1:8" ht="15.75">
      <c r="A16" s="90" t="s">
        <v>29</v>
      </c>
      <c r="B16" s="91" t="s">
        <v>35</v>
      </c>
      <c r="C16" s="192">
        <f>E16+'01'!E22</f>
        <v>15</v>
      </c>
      <c r="D16" s="193">
        <f>E16+'01'!Q22</f>
        <v>0</v>
      </c>
      <c r="E16" s="295">
        <v>0</v>
      </c>
      <c r="F16" s="192">
        <f>H16+'02'!D22</f>
        <v>23439077</v>
      </c>
      <c r="G16" s="192">
        <f>H16+'02'!Q22</f>
        <v>1696016</v>
      </c>
      <c r="H16" s="295">
        <v>0</v>
      </c>
    </row>
    <row r="17" spans="1:8" ht="15.75">
      <c r="A17" s="90" t="s">
        <v>30</v>
      </c>
      <c r="B17" s="91" t="s">
        <v>143</v>
      </c>
      <c r="C17" s="192">
        <f>E17+'01'!E23</f>
        <v>0</v>
      </c>
      <c r="D17" s="193">
        <f>E17+'01'!Q23</f>
        <v>0</v>
      </c>
      <c r="E17" s="295">
        <v>0</v>
      </c>
      <c r="F17" s="192">
        <f>H17+'02'!D23</f>
        <v>0</v>
      </c>
      <c r="G17" s="192">
        <f>H17+'02'!Q23</f>
        <v>0</v>
      </c>
      <c r="H17" s="295">
        <v>0</v>
      </c>
    </row>
    <row r="18" spans="1:8" ht="15.75">
      <c r="A18" s="90" t="s">
        <v>104</v>
      </c>
      <c r="B18" s="91" t="s">
        <v>142</v>
      </c>
      <c r="C18" s="192">
        <f>E18+'01'!E24</f>
        <v>0</v>
      </c>
      <c r="D18" s="193">
        <f>E18+'01'!Q24</f>
        <v>0</v>
      </c>
      <c r="E18" s="295">
        <v>0</v>
      </c>
      <c r="F18" s="192">
        <f>H18+'02'!D24</f>
        <v>0</v>
      </c>
      <c r="G18" s="192">
        <f>H18+'02'!Q24</f>
        <v>0</v>
      </c>
      <c r="H18" s="295">
        <v>0</v>
      </c>
    </row>
    <row r="19" spans="1:8" ht="15.75">
      <c r="A19" s="90" t="s">
        <v>101</v>
      </c>
      <c r="B19" s="91" t="s">
        <v>102</v>
      </c>
      <c r="C19" s="192">
        <f>E19+'01'!E25</f>
        <v>0</v>
      </c>
      <c r="D19" s="193">
        <f>E19+'01'!Q25</f>
        <v>0</v>
      </c>
      <c r="E19" s="295">
        <v>0</v>
      </c>
      <c r="F19" s="192">
        <f>H19+'02'!D25</f>
        <v>0</v>
      </c>
      <c r="G19" s="192">
        <f>H19+'02'!Q25</f>
        <v>0</v>
      </c>
      <c r="H19" s="295">
        <v>0</v>
      </c>
    </row>
    <row r="20" spans="1:8" ht="15.75">
      <c r="A20" s="89" t="s">
        <v>1</v>
      </c>
      <c r="B20" s="95" t="s">
        <v>90</v>
      </c>
      <c r="C20" s="158">
        <f aca="true" t="shared" si="2" ref="C20:H20">SUM(C21:C33)</f>
        <v>806</v>
      </c>
      <c r="D20" s="158">
        <f t="shared" si="2"/>
        <v>356</v>
      </c>
      <c r="E20" s="158">
        <f t="shared" si="2"/>
        <v>172</v>
      </c>
      <c r="F20" s="158">
        <f t="shared" si="2"/>
        <v>130091001</v>
      </c>
      <c r="G20" s="158">
        <f t="shared" si="2"/>
        <v>54504041</v>
      </c>
      <c r="H20" s="158">
        <f t="shared" si="2"/>
        <v>14853433</v>
      </c>
    </row>
    <row r="21" spans="1:8" ht="15.75">
      <c r="A21" s="90" t="s">
        <v>13</v>
      </c>
      <c r="B21" s="91" t="s">
        <v>31</v>
      </c>
      <c r="C21" s="192">
        <f>E21+'01'!E27</f>
        <v>434</v>
      </c>
      <c r="D21" s="193">
        <f>E21+'01'!Q27</f>
        <v>120</v>
      </c>
      <c r="E21" s="295">
        <v>44</v>
      </c>
      <c r="F21" s="192">
        <f>H21+'02'!D27</f>
        <v>73601988</v>
      </c>
      <c r="G21" s="192">
        <f>H21+'02'!Q27</f>
        <v>26597224</v>
      </c>
      <c r="H21" s="295">
        <v>5795833</v>
      </c>
    </row>
    <row r="22" spans="1:8" ht="15.75">
      <c r="A22" s="90" t="s">
        <v>14</v>
      </c>
      <c r="B22" s="92" t="s">
        <v>33</v>
      </c>
      <c r="C22" s="192">
        <f>E22+'01'!E28</f>
        <v>11</v>
      </c>
      <c r="D22" s="193">
        <f>E22+'01'!Q28</f>
        <v>5</v>
      </c>
      <c r="E22" s="295">
        <v>1</v>
      </c>
      <c r="F22" s="192">
        <f>H22+'02'!D28</f>
        <v>12477699</v>
      </c>
      <c r="G22" s="192">
        <f>H22+'02'!Q28</f>
        <v>5835971</v>
      </c>
      <c r="H22" s="295">
        <v>1262710</v>
      </c>
    </row>
    <row r="23" spans="1:8" ht="15.75">
      <c r="A23" s="90" t="s">
        <v>19</v>
      </c>
      <c r="B23" s="92" t="s">
        <v>141</v>
      </c>
      <c r="C23" s="192">
        <f>E23+'01'!E29</f>
        <v>23</v>
      </c>
      <c r="D23" s="193">
        <f>E23+'01'!Q29</f>
        <v>4</v>
      </c>
      <c r="E23" s="295">
        <v>0</v>
      </c>
      <c r="F23" s="192">
        <f>H23+'02'!D29</f>
        <v>14659313</v>
      </c>
      <c r="G23" s="192">
        <f>H23+'02'!Q29</f>
        <v>253668</v>
      </c>
      <c r="H23" s="295">
        <v>0</v>
      </c>
    </row>
    <row r="24" spans="1:8" ht="15.75">
      <c r="A24" s="90" t="s">
        <v>22</v>
      </c>
      <c r="B24" s="91" t="s">
        <v>145</v>
      </c>
      <c r="C24" s="192">
        <f>E24+'01'!E30</f>
        <v>2</v>
      </c>
      <c r="D24" s="193">
        <f>E24+'01'!Q30</f>
        <v>2</v>
      </c>
      <c r="E24" s="295">
        <v>1</v>
      </c>
      <c r="F24" s="192">
        <f>H24+'02'!D30</f>
        <v>263000</v>
      </c>
      <c r="G24" s="192">
        <f>H24+'02'!Q30</f>
        <v>193535</v>
      </c>
      <c r="H24" s="295">
        <v>120000</v>
      </c>
    </row>
    <row r="25" spans="1:8" ht="25.5">
      <c r="A25" s="90" t="s">
        <v>23</v>
      </c>
      <c r="B25" s="93" t="s">
        <v>144</v>
      </c>
      <c r="C25" s="192">
        <f>E25+'01'!E31</f>
        <v>0</v>
      </c>
      <c r="D25" s="193">
        <f>E25+'01'!Q31</f>
        <v>0</v>
      </c>
      <c r="E25" s="295">
        <v>0</v>
      </c>
      <c r="F25" s="192">
        <f>H25+'02'!D31</f>
        <v>0</v>
      </c>
      <c r="G25" s="192">
        <f>H25+'02'!Q31</f>
        <v>0</v>
      </c>
      <c r="H25" s="295">
        <v>0</v>
      </c>
    </row>
    <row r="26" spans="1:8" ht="15.75">
      <c r="A26" s="90" t="s">
        <v>24</v>
      </c>
      <c r="B26" s="91" t="s">
        <v>128</v>
      </c>
      <c r="C26" s="192">
        <f>E26+'01'!E32</f>
        <v>197</v>
      </c>
      <c r="D26" s="193">
        <f>E26+'01'!Q32</f>
        <v>174</v>
      </c>
      <c r="E26" s="295">
        <v>105</v>
      </c>
      <c r="F26" s="192">
        <f>H26+'02'!D32</f>
        <v>20007635</v>
      </c>
      <c r="G26" s="192">
        <f>H26+'02'!Q32</f>
        <v>18133881</v>
      </c>
      <c r="H26" s="295">
        <v>6854049</v>
      </c>
    </row>
    <row r="27" spans="1:8" ht="15.75">
      <c r="A27" s="90" t="s">
        <v>25</v>
      </c>
      <c r="B27" s="91" t="s">
        <v>129</v>
      </c>
      <c r="C27" s="192">
        <f>E27+'01'!E33</f>
        <v>0</v>
      </c>
      <c r="D27" s="193">
        <f>E27+'01'!Q33</f>
        <v>0</v>
      </c>
      <c r="E27" s="295">
        <v>0</v>
      </c>
      <c r="F27" s="192">
        <f>H27+'02'!D33</f>
        <v>0</v>
      </c>
      <c r="G27" s="192">
        <f>H27+'02'!Q33</f>
        <v>0</v>
      </c>
      <c r="H27" s="295">
        <v>0</v>
      </c>
    </row>
    <row r="28" spans="1:8" ht="15.75">
      <c r="A28" s="90" t="s">
        <v>26</v>
      </c>
      <c r="B28" s="91" t="s">
        <v>32</v>
      </c>
      <c r="C28" s="192">
        <f>E28+'01'!E34</f>
        <v>129</v>
      </c>
      <c r="D28" s="193">
        <f>E28+'01'!Q34</f>
        <v>46</v>
      </c>
      <c r="E28" s="295">
        <v>17</v>
      </c>
      <c r="F28" s="192">
        <f>H28+'02'!D34</f>
        <v>7333546</v>
      </c>
      <c r="G28" s="192">
        <f>H28+'02'!Q34</f>
        <v>2790716</v>
      </c>
      <c r="H28" s="295">
        <v>241400</v>
      </c>
    </row>
    <row r="29" spans="1:8" ht="15.75">
      <c r="A29" s="90" t="s">
        <v>27</v>
      </c>
      <c r="B29" s="91" t="s">
        <v>34</v>
      </c>
      <c r="C29" s="192">
        <f>E29+'01'!E35</f>
        <v>10</v>
      </c>
      <c r="D29" s="193">
        <f>E29+'01'!Q35</f>
        <v>5</v>
      </c>
      <c r="E29" s="295">
        <v>4</v>
      </c>
      <c r="F29" s="192">
        <f>H29+'02'!D35</f>
        <v>1747820</v>
      </c>
      <c r="G29" s="192">
        <f>H29+'02'!Q35</f>
        <v>699046</v>
      </c>
      <c r="H29" s="295">
        <v>579441</v>
      </c>
    </row>
    <row r="30" spans="1:8" ht="15.75">
      <c r="A30" s="90" t="s">
        <v>29</v>
      </c>
      <c r="B30" s="91" t="s">
        <v>35</v>
      </c>
      <c r="C30" s="192">
        <f>E30+'01'!E36</f>
        <v>0</v>
      </c>
      <c r="D30" s="193">
        <f>E30+'01'!Q36</f>
        <v>0</v>
      </c>
      <c r="E30" s="295">
        <v>0</v>
      </c>
      <c r="F30" s="192">
        <f>H30+'02'!D36</f>
        <v>0</v>
      </c>
      <c r="G30" s="192">
        <f>H30+'02'!Q36</f>
        <v>0</v>
      </c>
      <c r="H30" s="295"/>
    </row>
    <row r="31" spans="1:8" ht="15.75">
      <c r="A31" s="90" t="s">
        <v>30</v>
      </c>
      <c r="B31" s="91" t="s">
        <v>143</v>
      </c>
      <c r="C31" s="192">
        <f>E31+'01'!E37</f>
        <v>0</v>
      </c>
      <c r="D31" s="193">
        <f>E31+'01'!Q37</f>
        <v>0</v>
      </c>
      <c r="E31" s="295">
        <v>0</v>
      </c>
      <c r="F31" s="192">
        <f>H31+'02'!D37</f>
        <v>0</v>
      </c>
      <c r="G31" s="192">
        <f>H31+'02'!Q37</f>
        <v>0</v>
      </c>
      <c r="H31" s="295"/>
    </row>
    <row r="32" spans="1:8" ht="15.75">
      <c r="A32" s="90" t="s">
        <v>104</v>
      </c>
      <c r="B32" s="91" t="s">
        <v>142</v>
      </c>
      <c r="C32" s="192">
        <f>E32+'01'!E38</f>
        <v>0</v>
      </c>
      <c r="D32" s="193">
        <f>E32+'01'!Q38</f>
        <v>0</v>
      </c>
      <c r="E32" s="295">
        <v>0</v>
      </c>
      <c r="F32" s="192">
        <f>H32+'02'!D38</f>
        <v>0</v>
      </c>
      <c r="G32" s="192">
        <f>H32+'02'!Q38</f>
        <v>0</v>
      </c>
      <c r="H32" s="295"/>
    </row>
    <row r="33" spans="1:8" ht="15.75">
      <c r="A33" s="90" t="s">
        <v>101</v>
      </c>
      <c r="B33" s="91" t="s">
        <v>102</v>
      </c>
      <c r="C33" s="192">
        <f>E33+'01'!E39</f>
        <v>0</v>
      </c>
      <c r="D33" s="193">
        <f>E33+'01'!Q39</f>
        <v>0</v>
      </c>
      <c r="E33" s="295">
        <v>0</v>
      </c>
      <c r="F33" s="192">
        <f>H33+'02'!D39</f>
        <v>0</v>
      </c>
      <c r="G33" s="192">
        <f>H33+'02'!Q39</f>
        <v>0</v>
      </c>
      <c r="H33" s="295"/>
    </row>
  </sheetData>
  <sheetProtection formatCells="0" formatColumns="0" formatRows="0" insertColumns="0" insertRows="0"/>
  <mergeCells count="7">
    <mergeCell ref="A1:H1"/>
    <mergeCell ref="A2:H2"/>
    <mergeCell ref="F3:H3"/>
    <mergeCell ref="C4:E4"/>
    <mergeCell ref="F4:H4"/>
    <mergeCell ref="A4:A5"/>
    <mergeCell ref="B4:B5"/>
  </mergeCells>
  <printOptions/>
  <pageMargins left="0.4" right="0.36" top="0.45" bottom="0.49"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C3:C3"/>
  <sheetViews>
    <sheetView zoomScalePageLayoutView="0" workbookViewId="0" topLeftCell="A1">
      <selection activeCell="C3" sqref="C3"/>
    </sheetView>
  </sheetViews>
  <sheetFormatPr defaultColWidth="9.00390625" defaultRowHeight="15.75"/>
  <sheetData>
    <row r="3" ht="15.75">
      <c r="C3" t="str">
        <f>"Kết quả thi hành án "&amp;TT!C8&amp;""</f>
        <v>Kết quả thi hành án 11 tháng/năm 2021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I37"/>
  <sheetViews>
    <sheetView view="pageBreakPreview" zoomScaleNormal="90" zoomScaleSheetLayoutView="100" zoomScalePageLayoutView="0" workbookViewId="0" topLeftCell="A25">
      <selection activeCell="E1" sqref="E1:J16384"/>
    </sheetView>
  </sheetViews>
  <sheetFormatPr defaultColWidth="9.00390625" defaultRowHeight="15.75"/>
  <cols>
    <col min="1" max="1" width="7.25390625" style="3" customWidth="1"/>
    <col min="2" max="2" width="46.25390625" style="3" customWidth="1"/>
    <col min="3" max="3" width="16.875" style="3" customWidth="1"/>
    <col min="4" max="4" width="18.875" style="3" customWidth="1"/>
    <col min="5" max="5" width="16.00390625" style="3" hidden="1" customWidth="1"/>
    <col min="6" max="10" width="9.00390625" style="3" hidden="1" customWidth="1"/>
    <col min="11" max="16384" width="9.00390625" style="3" customWidth="1"/>
  </cols>
  <sheetData>
    <row r="1" spans="1:4" s="9" customFormat="1" ht="60" customHeight="1">
      <c r="A1" s="566" t="s">
        <v>99</v>
      </c>
      <c r="B1" s="567"/>
      <c r="C1" s="567"/>
      <c r="D1" s="567"/>
    </row>
    <row r="2" spans="1:4" s="10" customFormat="1" ht="18.75" customHeight="1">
      <c r="A2" s="568" t="s">
        <v>20</v>
      </c>
      <c r="B2" s="569"/>
      <c r="C2" s="19" t="s">
        <v>88</v>
      </c>
      <c r="D2" s="19" t="s">
        <v>91</v>
      </c>
    </row>
    <row r="3" spans="1:9" s="2" customFormat="1" ht="18" customHeight="1">
      <c r="A3" s="21" t="s">
        <v>13</v>
      </c>
      <c r="B3" s="22" t="s">
        <v>87</v>
      </c>
      <c r="C3" s="210">
        <f>C4+C5+C7+C8+C9+C11</f>
        <v>14</v>
      </c>
      <c r="D3" s="210">
        <f>D4+D5+D6+D7+D8+D10+D11</f>
        <v>50</v>
      </c>
      <c r="E3" s="341">
        <f>C3+D3</f>
        <v>64</v>
      </c>
      <c r="F3" s="341">
        <f>'01'!M12</f>
        <v>14</v>
      </c>
      <c r="G3" s="341">
        <f>'01'!M26</f>
        <v>50</v>
      </c>
      <c r="H3" s="341">
        <f>F3+G3</f>
        <v>64</v>
      </c>
      <c r="I3" s="341">
        <f>E3-H3</f>
        <v>0</v>
      </c>
    </row>
    <row r="4" spans="1:9" s="2" customFormat="1" ht="18" customHeight="1">
      <c r="A4" s="20" t="s">
        <v>15</v>
      </c>
      <c r="B4" s="23" t="s">
        <v>304</v>
      </c>
      <c r="C4" s="211">
        <v>4</v>
      </c>
      <c r="D4" s="211">
        <v>1</v>
      </c>
      <c r="E4" s="341"/>
      <c r="F4" s="341"/>
      <c r="G4" s="341"/>
      <c r="H4" s="341"/>
      <c r="I4" s="341"/>
    </row>
    <row r="5" spans="1:9" s="2" customFormat="1" ht="18" customHeight="1">
      <c r="A5" s="20" t="s">
        <v>16</v>
      </c>
      <c r="B5" s="23" t="s">
        <v>305</v>
      </c>
      <c r="C5" s="211">
        <v>0</v>
      </c>
      <c r="D5" s="211">
        <v>0</v>
      </c>
      <c r="E5" s="341"/>
      <c r="F5" s="341"/>
      <c r="G5" s="341"/>
      <c r="H5" s="341"/>
      <c r="I5" s="341"/>
    </row>
    <row r="6" spans="1:9" s="2" customFormat="1" ht="18" customHeight="1">
      <c r="A6" s="20" t="s">
        <v>41</v>
      </c>
      <c r="B6" s="23" t="s">
        <v>306</v>
      </c>
      <c r="C6" s="212">
        <v>0</v>
      </c>
      <c r="D6" s="211">
        <v>44</v>
      </c>
      <c r="E6" s="341"/>
      <c r="F6" s="341"/>
      <c r="G6" s="341"/>
      <c r="H6" s="341"/>
      <c r="I6" s="341"/>
    </row>
    <row r="7" spans="1:9" s="2" customFormat="1" ht="18" customHeight="1">
      <c r="A7" s="20" t="s">
        <v>43</v>
      </c>
      <c r="B7" s="23" t="s">
        <v>307</v>
      </c>
      <c r="C7" s="211">
        <v>4</v>
      </c>
      <c r="D7" s="211">
        <v>5</v>
      </c>
      <c r="E7" s="341"/>
      <c r="F7" s="341"/>
      <c r="G7" s="341"/>
      <c r="H7" s="341"/>
      <c r="I7" s="341"/>
    </row>
    <row r="8" spans="1:9" s="2" customFormat="1" ht="18" customHeight="1">
      <c r="A8" s="20" t="s">
        <v>44</v>
      </c>
      <c r="B8" s="23" t="s">
        <v>308</v>
      </c>
      <c r="C8" s="211">
        <v>0</v>
      </c>
      <c r="D8" s="211">
        <v>0</v>
      </c>
      <c r="E8" s="341"/>
      <c r="F8" s="341"/>
      <c r="G8" s="341"/>
      <c r="H8" s="341"/>
      <c r="I8" s="341"/>
    </row>
    <row r="9" spans="1:9" s="2" customFormat="1" ht="18" customHeight="1">
      <c r="A9" s="20" t="s">
        <v>77</v>
      </c>
      <c r="B9" s="23" t="s">
        <v>309</v>
      </c>
      <c r="C9" s="211">
        <v>6</v>
      </c>
      <c r="D9" s="212">
        <v>0</v>
      </c>
      <c r="E9" s="341"/>
      <c r="F9" s="341"/>
      <c r="G9" s="341"/>
      <c r="H9" s="341"/>
      <c r="I9" s="341"/>
    </row>
    <row r="10" spans="1:9" s="2" customFormat="1" ht="18" customHeight="1">
      <c r="A10" s="20" t="s">
        <v>80</v>
      </c>
      <c r="B10" s="23" t="s">
        <v>310</v>
      </c>
      <c r="C10" s="212">
        <v>0</v>
      </c>
      <c r="D10" s="211">
        <v>0</v>
      </c>
      <c r="E10" s="341"/>
      <c r="F10" s="341"/>
      <c r="G10" s="341"/>
      <c r="H10" s="341"/>
      <c r="I10" s="341"/>
    </row>
    <row r="11" spans="1:9" s="2" customFormat="1" ht="18" customHeight="1">
      <c r="A11" s="20" t="s">
        <v>83</v>
      </c>
      <c r="B11" s="23" t="s">
        <v>311</v>
      </c>
      <c r="C11" s="211">
        <v>0</v>
      </c>
      <c r="D11" s="211">
        <v>0</v>
      </c>
      <c r="E11" s="341"/>
      <c r="F11" s="341"/>
      <c r="G11" s="341"/>
      <c r="H11" s="341"/>
      <c r="I11" s="341"/>
    </row>
    <row r="12" spans="1:9" ht="18" customHeight="1">
      <c r="A12" s="21" t="s">
        <v>14</v>
      </c>
      <c r="B12" s="22" t="s">
        <v>46</v>
      </c>
      <c r="C12" s="213">
        <v>1</v>
      </c>
      <c r="D12" s="213">
        <f>SUM(D13:D15)</f>
        <v>2</v>
      </c>
      <c r="E12" s="341">
        <f>C12+D12</f>
        <v>3</v>
      </c>
      <c r="F12" s="341">
        <f>'[1]01'!P13</f>
        <v>1</v>
      </c>
      <c r="G12" s="341">
        <f>'[1]01'!P27</f>
        <v>2</v>
      </c>
      <c r="H12" s="341">
        <f>F12+G12</f>
        <v>3</v>
      </c>
      <c r="I12" s="341">
        <f>E12-H12</f>
        <v>0</v>
      </c>
    </row>
    <row r="13" spans="1:9" ht="18" customHeight="1">
      <c r="A13" s="20" t="s">
        <v>17</v>
      </c>
      <c r="B13" s="24" t="s">
        <v>45</v>
      </c>
      <c r="C13" s="214"/>
      <c r="D13" s="211"/>
      <c r="E13" s="341"/>
      <c r="F13" s="341"/>
      <c r="G13" s="341"/>
      <c r="H13" s="341"/>
      <c r="I13" s="341"/>
    </row>
    <row r="14" spans="1:9" ht="18" customHeight="1">
      <c r="A14" s="20" t="s">
        <v>18</v>
      </c>
      <c r="B14" s="24" t="s">
        <v>86</v>
      </c>
      <c r="C14" s="214"/>
      <c r="D14" s="211"/>
      <c r="E14" s="341"/>
      <c r="F14" s="341"/>
      <c r="G14" s="341"/>
      <c r="H14" s="341"/>
      <c r="I14" s="341"/>
    </row>
    <row r="15" spans="1:9" s="2" customFormat="1" ht="18" customHeight="1">
      <c r="A15" s="20" t="s">
        <v>111</v>
      </c>
      <c r="B15" s="23" t="s">
        <v>109</v>
      </c>
      <c r="C15" s="211">
        <v>1</v>
      </c>
      <c r="D15" s="211">
        <v>2</v>
      </c>
      <c r="E15" s="341"/>
      <c r="F15" s="341"/>
      <c r="G15" s="341"/>
      <c r="H15" s="341"/>
      <c r="I15" s="341"/>
    </row>
    <row r="16" spans="1:9" ht="18" customHeight="1">
      <c r="A16" s="21" t="s">
        <v>19</v>
      </c>
      <c r="B16" s="22" t="s">
        <v>84</v>
      </c>
      <c r="C16" s="213">
        <f>C17+C18+C20+C21+C22+C23+C25</f>
        <v>1</v>
      </c>
      <c r="D16" s="420">
        <f>SUM(D17:D25)</f>
        <v>2</v>
      </c>
      <c r="E16" s="341">
        <f>C16+D16</f>
        <v>3</v>
      </c>
      <c r="F16" s="341">
        <f>'01'!O12+'01'!R12</f>
        <v>1</v>
      </c>
      <c r="G16" s="341">
        <f>'01'!O26+'01'!R26</f>
        <v>2</v>
      </c>
      <c r="H16" s="341">
        <f>F16+G16</f>
        <v>3</v>
      </c>
      <c r="I16" s="341">
        <f>E16-H16</f>
        <v>0</v>
      </c>
    </row>
    <row r="17" spans="1:9" s="2" customFormat="1" ht="18" customHeight="1">
      <c r="A17" s="20" t="s">
        <v>47</v>
      </c>
      <c r="B17" s="23" t="s">
        <v>66</v>
      </c>
      <c r="C17" s="211">
        <v>0</v>
      </c>
      <c r="D17" s="211">
        <v>0</v>
      </c>
      <c r="E17" s="341"/>
      <c r="F17" s="341"/>
      <c r="G17" s="341"/>
      <c r="H17" s="341"/>
      <c r="I17" s="341"/>
    </row>
    <row r="18" spans="1:9" s="2" customFormat="1" ht="18" customHeight="1">
      <c r="A18" s="20" t="s">
        <v>48</v>
      </c>
      <c r="B18" s="23" t="s">
        <v>67</v>
      </c>
      <c r="C18" s="211">
        <v>0</v>
      </c>
      <c r="D18" s="211">
        <v>0</v>
      </c>
      <c r="E18" s="341"/>
      <c r="F18" s="341"/>
      <c r="G18" s="341"/>
      <c r="H18" s="341"/>
      <c r="I18" s="341"/>
    </row>
    <row r="19" spans="1:9" s="2" customFormat="1" ht="18" customHeight="1">
      <c r="A19" s="20" t="s">
        <v>92</v>
      </c>
      <c r="B19" s="23" t="s">
        <v>79</v>
      </c>
      <c r="C19" s="212">
        <v>0</v>
      </c>
      <c r="D19" s="211">
        <v>1</v>
      </c>
      <c r="E19" s="341"/>
      <c r="F19" s="341"/>
      <c r="G19" s="341"/>
      <c r="H19" s="341"/>
      <c r="I19" s="341"/>
    </row>
    <row r="20" spans="1:9" s="16" customFormat="1" ht="18" customHeight="1">
      <c r="A20" s="20" t="s">
        <v>93</v>
      </c>
      <c r="B20" s="23" t="s">
        <v>68</v>
      </c>
      <c r="C20" s="211">
        <v>1</v>
      </c>
      <c r="D20" s="211">
        <v>1</v>
      </c>
      <c r="E20" s="341"/>
      <c r="F20" s="341"/>
      <c r="G20" s="341"/>
      <c r="H20" s="341"/>
      <c r="I20" s="341"/>
    </row>
    <row r="21" spans="1:9" s="2" customFormat="1" ht="18" customHeight="1">
      <c r="A21" s="20" t="s">
        <v>112</v>
      </c>
      <c r="B21" s="23" t="s">
        <v>69</v>
      </c>
      <c r="C21" s="211"/>
      <c r="D21" s="211"/>
      <c r="E21" s="341"/>
      <c r="F21" s="341"/>
      <c r="G21" s="341"/>
      <c r="H21" s="341"/>
      <c r="I21" s="341"/>
    </row>
    <row r="22" spans="1:9" s="2" customFormat="1" ht="18" customHeight="1">
      <c r="A22" s="20" t="s">
        <v>113</v>
      </c>
      <c r="B22" s="23" t="s">
        <v>70</v>
      </c>
      <c r="C22" s="211"/>
      <c r="D22" s="211"/>
      <c r="E22" s="341"/>
      <c r="F22" s="341"/>
      <c r="G22" s="341"/>
      <c r="H22" s="341"/>
      <c r="I22" s="341"/>
    </row>
    <row r="23" spans="1:9" s="2" customFormat="1" ht="18" customHeight="1">
      <c r="A23" s="20" t="s">
        <v>114</v>
      </c>
      <c r="B23" s="23" t="s">
        <v>71</v>
      </c>
      <c r="C23" s="211"/>
      <c r="D23" s="211"/>
      <c r="E23" s="341"/>
      <c r="F23" s="341"/>
      <c r="G23" s="341"/>
      <c r="H23" s="341"/>
      <c r="I23" s="341"/>
    </row>
    <row r="24" spans="1:9" s="2" customFormat="1" ht="18" customHeight="1">
      <c r="A24" s="20" t="s">
        <v>115</v>
      </c>
      <c r="B24" s="23" t="s">
        <v>78</v>
      </c>
      <c r="C24" s="212"/>
      <c r="D24" s="211"/>
      <c r="E24" s="341"/>
      <c r="F24" s="341"/>
      <c r="G24" s="341"/>
      <c r="H24" s="341"/>
      <c r="I24" s="341"/>
    </row>
    <row r="25" spans="1:9" s="16" customFormat="1" ht="18" customHeight="1">
      <c r="A25" s="20" t="s">
        <v>116</v>
      </c>
      <c r="B25" s="23" t="s">
        <v>72</v>
      </c>
      <c r="C25" s="211"/>
      <c r="D25" s="211"/>
      <c r="E25" s="341"/>
      <c r="F25" s="341"/>
      <c r="G25" s="341"/>
      <c r="H25" s="341"/>
      <c r="I25" s="341"/>
    </row>
    <row r="26" spans="1:9" s="13" customFormat="1" ht="18" customHeight="1">
      <c r="A26" s="21" t="s">
        <v>22</v>
      </c>
      <c r="B26" s="22" t="s">
        <v>85</v>
      </c>
      <c r="C26" s="213">
        <f>C27+C28</f>
        <v>1</v>
      </c>
      <c r="D26" s="213">
        <f>D27+D28</f>
        <v>4</v>
      </c>
      <c r="E26" s="341">
        <f>C26+D26</f>
        <v>5</v>
      </c>
      <c r="F26" s="341">
        <f>'01'!S12</f>
        <v>1</v>
      </c>
      <c r="G26" s="341">
        <f>'01'!S26</f>
        <v>4</v>
      </c>
      <c r="H26" s="341">
        <f>F26+G26</f>
        <v>5</v>
      </c>
      <c r="I26" s="341">
        <f>E26-H26</f>
        <v>0</v>
      </c>
    </row>
    <row r="27" spans="1:9" s="14" customFormat="1" ht="18" customHeight="1">
      <c r="A27" s="20" t="s">
        <v>49</v>
      </c>
      <c r="B27" s="23" t="s">
        <v>73</v>
      </c>
      <c r="C27" s="211">
        <v>1</v>
      </c>
      <c r="D27" s="211">
        <v>4</v>
      </c>
      <c r="E27" s="341"/>
      <c r="F27" s="341"/>
      <c r="G27" s="341"/>
      <c r="H27" s="341"/>
      <c r="I27" s="341"/>
    </row>
    <row r="28" spans="1:9" s="15" customFormat="1" ht="18" customHeight="1">
      <c r="A28" s="20" t="s">
        <v>50</v>
      </c>
      <c r="B28" s="23" t="s">
        <v>74</v>
      </c>
      <c r="C28" s="211"/>
      <c r="D28" s="211"/>
      <c r="E28" s="341"/>
      <c r="F28" s="341"/>
      <c r="G28" s="341"/>
      <c r="H28" s="341"/>
      <c r="I28" s="341"/>
    </row>
    <row r="29" spans="1:9" s="2" customFormat="1" ht="18" customHeight="1">
      <c r="A29" s="32" t="s">
        <v>23</v>
      </c>
      <c r="B29" s="33" t="s">
        <v>110</v>
      </c>
      <c r="C29" s="213">
        <f>SUM(C30:C33)</f>
        <v>245</v>
      </c>
      <c r="D29" s="213">
        <f>SUM(D30:D33)</f>
        <v>184</v>
      </c>
      <c r="E29" s="341">
        <f>C29+D29</f>
        <v>429</v>
      </c>
      <c r="F29" s="341">
        <f>'01'!Q12</f>
        <v>245</v>
      </c>
      <c r="G29" s="341">
        <f>'01'!Q26</f>
        <v>184</v>
      </c>
      <c r="H29" s="341">
        <f>F29+G29</f>
        <v>429</v>
      </c>
      <c r="I29" s="341">
        <f>E29-H29</f>
        <v>0</v>
      </c>
    </row>
    <row r="30" spans="1:9" s="2" customFormat="1" ht="18" customHeight="1">
      <c r="A30" s="30" t="s">
        <v>76</v>
      </c>
      <c r="B30" s="31" t="s">
        <v>63</v>
      </c>
      <c r="C30" s="211">
        <v>240</v>
      </c>
      <c r="D30" s="211">
        <v>177</v>
      </c>
      <c r="E30" s="341">
        <f>C30+D30</f>
        <v>417</v>
      </c>
      <c r="F30" s="341"/>
      <c r="G30" s="341"/>
      <c r="H30" s="341"/>
      <c r="I30" s="341"/>
    </row>
    <row r="31" spans="1:9" s="17" customFormat="1" ht="18" customHeight="1">
      <c r="A31" s="30" t="s">
        <v>51</v>
      </c>
      <c r="B31" s="31" t="s">
        <v>64</v>
      </c>
      <c r="C31" s="211">
        <v>0</v>
      </c>
      <c r="D31" s="211">
        <v>0</v>
      </c>
      <c r="E31" s="341">
        <f>C31+D31</f>
        <v>0</v>
      </c>
      <c r="F31" s="341"/>
      <c r="G31" s="341"/>
      <c r="H31" s="341"/>
      <c r="I31" s="341"/>
    </row>
    <row r="32" spans="1:9" s="17" customFormat="1" ht="18" customHeight="1">
      <c r="A32" s="30" t="s">
        <v>52</v>
      </c>
      <c r="B32" s="31" t="s">
        <v>65</v>
      </c>
      <c r="C32" s="211">
        <v>5</v>
      </c>
      <c r="D32" s="211">
        <v>7</v>
      </c>
      <c r="E32" s="341">
        <f>C32+D32</f>
        <v>12</v>
      </c>
      <c r="F32" s="341"/>
      <c r="G32" s="341"/>
      <c r="H32" s="341"/>
      <c r="I32" s="341"/>
    </row>
    <row r="33" spans="1:9" s="18" customFormat="1" ht="18" customHeight="1">
      <c r="A33" s="30" t="s">
        <v>117</v>
      </c>
      <c r="B33" s="31" t="s">
        <v>130</v>
      </c>
      <c r="C33" s="264">
        <v>0</v>
      </c>
      <c r="D33" s="265">
        <v>0</v>
      </c>
      <c r="E33" s="341"/>
      <c r="F33" s="341"/>
      <c r="G33" s="341"/>
      <c r="H33" s="341"/>
      <c r="I33" s="341"/>
    </row>
    <row r="34" spans="1:9" s="18" customFormat="1" ht="18" customHeight="1">
      <c r="A34" s="32" t="s">
        <v>24</v>
      </c>
      <c r="B34" s="33" t="s">
        <v>135</v>
      </c>
      <c r="C34" s="213">
        <v>306</v>
      </c>
      <c r="D34" s="211">
        <v>172</v>
      </c>
      <c r="E34" s="341">
        <f>C34+D34</f>
        <v>478</v>
      </c>
      <c r="F34" s="341">
        <f>'[1]01'!Q13</f>
        <v>277</v>
      </c>
      <c r="G34" s="341">
        <f>'[1]01'!Q27</f>
        <v>152</v>
      </c>
      <c r="H34" s="341">
        <f>F34+G34</f>
        <v>429</v>
      </c>
      <c r="I34" s="341">
        <f>E34-H34</f>
        <v>49</v>
      </c>
    </row>
    <row r="35" spans="1:4" s="18" customFormat="1" ht="42" customHeight="1">
      <c r="A35" s="570" t="s">
        <v>140</v>
      </c>
      <c r="B35" s="570"/>
      <c r="C35" s="570"/>
      <c r="D35" s="570"/>
    </row>
    <row r="36" spans="1:4" ht="15.75">
      <c r="A36" s="342"/>
      <c r="B36" s="342"/>
      <c r="C36" s="343"/>
      <c r="D36" s="345"/>
    </row>
    <row r="37" ht="15.75">
      <c r="D37" s="344"/>
    </row>
  </sheetData>
  <sheetProtection formatCells="0" formatColumns="0" formatRows="0"/>
  <mergeCells count="3">
    <mergeCell ref="A1:D1"/>
    <mergeCell ref="A2:B2"/>
    <mergeCell ref="A35:D35"/>
  </mergeCells>
  <printOptions/>
  <pageMargins left="0.4330708661417323" right="0.2362204724409449" top="0.5905511811023623" bottom="0.5905511811023623" header="0.5118110236220472" footer="0.2755905511811024"/>
  <pageSetup horizontalDpi="600" verticalDpi="600" orientation="portrait" paperSize="9" r:id="rId2"/>
  <headerFooter differentFirst="1"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AW44"/>
  <sheetViews>
    <sheetView view="pageBreakPreview" zoomScale="85" zoomScaleSheetLayoutView="85" zoomScalePageLayoutView="0" workbookViewId="0" topLeftCell="A26">
      <selection activeCell="K42" sqref="K42"/>
    </sheetView>
  </sheetViews>
  <sheetFormatPr defaultColWidth="9.00390625" defaultRowHeight="15.75"/>
  <cols>
    <col min="1" max="1" width="3.75390625" style="4" customWidth="1"/>
    <col min="2" max="2" width="26.50390625" style="4" customWidth="1"/>
    <col min="3" max="3" width="10.625" style="4" customWidth="1"/>
    <col min="4" max="4" width="9.875" style="4" customWidth="1"/>
    <col min="5" max="5" width="9.25390625" style="4" bestFit="1" customWidth="1"/>
    <col min="6" max="6" width="9.25390625" style="4" customWidth="1"/>
    <col min="7" max="7" width="6.25390625" style="4" customWidth="1"/>
    <col min="8" max="10" width="10.625" style="4" customWidth="1"/>
    <col min="11" max="11" width="9.875" style="4" customWidth="1"/>
    <col min="12" max="12" width="9.375" style="4" customWidth="1"/>
    <col min="13" max="13" width="7.625" style="8" customWidth="1"/>
    <col min="14" max="14" width="10.00390625" style="8" bestFit="1" customWidth="1"/>
    <col min="15" max="15" width="7.75390625" style="8" customWidth="1"/>
    <col min="16" max="16" width="7.25390625" style="8" customWidth="1"/>
    <col min="17" max="17" width="10.375" style="8" customWidth="1"/>
    <col min="18" max="18" width="7.00390625" style="8" customWidth="1"/>
    <col min="19" max="19" width="7.875" style="8" customWidth="1"/>
    <col min="20" max="20" width="9.375" style="8" customWidth="1"/>
    <col min="21" max="21" width="7.375" style="8" customWidth="1"/>
    <col min="22" max="23" width="9.375" style="400" hidden="1" customWidth="1"/>
    <col min="24" max="24" width="9.00390625" style="400" hidden="1" customWidth="1"/>
    <col min="25" max="25" width="9.00390625" style="4" hidden="1" customWidth="1"/>
    <col min="26" max="26" width="9.00390625" style="4" customWidth="1"/>
    <col min="27" max="16384" width="9.00390625" style="4" customWidth="1"/>
  </cols>
  <sheetData>
    <row r="1" spans="1:21" ht="65.25" customHeight="1">
      <c r="A1" s="582" t="s">
        <v>313</v>
      </c>
      <c r="B1" s="582"/>
      <c r="C1" s="582"/>
      <c r="D1" s="582"/>
      <c r="E1" s="595" t="str">
        <f>"KẾT QUẢ THI HÀNH ÁN DÂN SỰ TÍNH BẰNG TIỀN
"&amp;TT!C8&amp;""</f>
        <v>KẾT QUẢ THI HÀNH ÁN DÂN SỰ TÍNH BẰNG TIỀN
11 tháng/năm 2021</v>
      </c>
      <c r="F1" s="595"/>
      <c r="G1" s="595"/>
      <c r="H1" s="595"/>
      <c r="I1" s="595"/>
      <c r="J1" s="595"/>
      <c r="K1" s="595"/>
      <c r="L1" s="595"/>
      <c r="M1" s="595"/>
      <c r="N1" s="595"/>
      <c r="O1" s="505"/>
      <c r="P1" s="600" t="str">
        <f>TT!C2</f>
        <v>Đơn vị  báo cáo: CỤC THI HÀNH ÁN DÂN SỰ TỈNH SƠN LA
Đơn vị nhận báo cáo: TỔNG CỤC THI HÀNH ÁN DÂN SỰ</v>
      </c>
      <c r="Q1" s="600"/>
      <c r="R1" s="600"/>
      <c r="S1" s="600"/>
      <c r="T1" s="600"/>
      <c r="U1" s="600"/>
    </row>
    <row r="2" spans="1:22" ht="17.25" customHeight="1">
      <c r="A2" s="25"/>
      <c r="B2" s="321">
        <f>G10+H10+F10</f>
        <v>15</v>
      </c>
      <c r="C2" s="27"/>
      <c r="D2" s="6"/>
      <c r="E2" s="6"/>
      <c r="F2" s="6"/>
      <c r="G2" s="6"/>
      <c r="H2" s="36"/>
      <c r="I2" s="37"/>
      <c r="J2" s="38"/>
      <c r="K2" s="38"/>
      <c r="L2" s="38"/>
      <c r="M2" s="39"/>
      <c r="N2" s="26"/>
      <c r="O2" s="26"/>
      <c r="P2" s="583" t="s">
        <v>161</v>
      </c>
      <c r="Q2" s="583"/>
      <c r="R2" s="583"/>
      <c r="S2" s="583"/>
      <c r="T2" s="583"/>
      <c r="U2" s="583"/>
      <c r="V2" s="401"/>
    </row>
    <row r="3" spans="1:24" s="11" customFormat="1" ht="15.75" customHeight="1">
      <c r="A3" s="584" t="s">
        <v>136</v>
      </c>
      <c r="B3" s="584" t="s">
        <v>157</v>
      </c>
      <c r="C3" s="581" t="s">
        <v>134</v>
      </c>
      <c r="D3" s="581" t="s">
        <v>4</v>
      </c>
      <c r="E3" s="581"/>
      <c r="F3" s="581" t="s">
        <v>36</v>
      </c>
      <c r="G3" s="580" t="s">
        <v>158</v>
      </c>
      <c r="H3" s="581" t="s">
        <v>37</v>
      </c>
      <c r="I3" s="592" t="s">
        <v>4</v>
      </c>
      <c r="J3" s="593"/>
      <c r="K3" s="593"/>
      <c r="L3" s="593"/>
      <c r="M3" s="593"/>
      <c r="N3" s="593"/>
      <c r="O3" s="593"/>
      <c r="P3" s="593"/>
      <c r="Q3" s="593"/>
      <c r="R3" s="593"/>
      <c r="S3" s="593"/>
      <c r="T3" s="587" t="s">
        <v>103</v>
      </c>
      <c r="U3" s="590" t="s">
        <v>160</v>
      </c>
      <c r="V3" s="402"/>
      <c r="W3" s="402"/>
      <c r="X3" s="402"/>
    </row>
    <row r="4" spans="1:24" s="12" customFormat="1" ht="15.75" customHeight="1">
      <c r="A4" s="585"/>
      <c r="B4" s="585"/>
      <c r="C4" s="581"/>
      <c r="D4" s="581" t="s">
        <v>137</v>
      </c>
      <c r="E4" s="581" t="s">
        <v>62</v>
      </c>
      <c r="F4" s="581"/>
      <c r="G4" s="580"/>
      <c r="H4" s="581"/>
      <c r="I4" s="581" t="s">
        <v>61</v>
      </c>
      <c r="J4" s="581" t="s">
        <v>4</v>
      </c>
      <c r="K4" s="581"/>
      <c r="L4" s="581"/>
      <c r="M4" s="581"/>
      <c r="N4" s="581"/>
      <c r="O4" s="581"/>
      <c r="P4" s="581"/>
      <c r="Q4" s="580" t="s">
        <v>139</v>
      </c>
      <c r="R4" s="581" t="s">
        <v>148</v>
      </c>
      <c r="S4" s="594" t="s">
        <v>81</v>
      </c>
      <c r="T4" s="588"/>
      <c r="U4" s="591"/>
      <c r="V4" s="403"/>
      <c r="W4" s="403"/>
      <c r="X4" s="403"/>
    </row>
    <row r="5" spans="1:24" s="11" customFormat="1" ht="15.75" customHeight="1">
      <c r="A5" s="585"/>
      <c r="B5" s="585"/>
      <c r="C5" s="581"/>
      <c r="D5" s="581"/>
      <c r="E5" s="581"/>
      <c r="F5" s="581"/>
      <c r="G5" s="580"/>
      <c r="H5" s="581"/>
      <c r="I5" s="581"/>
      <c r="J5" s="581" t="s">
        <v>96</v>
      </c>
      <c r="K5" s="581" t="s">
        <v>4</v>
      </c>
      <c r="L5" s="581"/>
      <c r="M5" s="581"/>
      <c r="N5" s="581" t="s">
        <v>42</v>
      </c>
      <c r="O5" s="581" t="s">
        <v>147</v>
      </c>
      <c r="P5" s="581" t="s">
        <v>46</v>
      </c>
      <c r="Q5" s="580"/>
      <c r="R5" s="581"/>
      <c r="S5" s="594"/>
      <c r="T5" s="588"/>
      <c r="U5" s="591"/>
      <c r="V5" s="402"/>
      <c r="W5" s="402"/>
      <c r="X5" s="402"/>
    </row>
    <row r="6" spans="1:24" s="11" customFormat="1" ht="15.75" customHeight="1">
      <c r="A6" s="585"/>
      <c r="B6" s="585"/>
      <c r="C6" s="581"/>
      <c r="D6" s="581"/>
      <c r="E6" s="581"/>
      <c r="F6" s="581"/>
      <c r="G6" s="580"/>
      <c r="H6" s="581"/>
      <c r="I6" s="581"/>
      <c r="J6" s="581"/>
      <c r="K6" s="581"/>
      <c r="L6" s="581"/>
      <c r="M6" s="581"/>
      <c r="N6" s="581"/>
      <c r="O6" s="581"/>
      <c r="P6" s="581"/>
      <c r="Q6" s="580"/>
      <c r="R6" s="581"/>
      <c r="S6" s="594"/>
      <c r="T6" s="588"/>
      <c r="U6" s="591"/>
      <c r="V6" s="402"/>
      <c r="W6" s="402"/>
      <c r="X6" s="402"/>
    </row>
    <row r="7" spans="1:24" s="11" customFormat="1" ht="57" customHeight="1">
      <c r="A7" s="586"/>
      <c r="B7" s="586"/>
      <c r="C7" s="581"/>
      <c r="D7" s="581"/>
      <c r="E7" s="581"/>
      <c r="F7" s="581"/>
      <c r="G7" s="580"/>
      <c r="H7" s="581"/>
      <c r="I7" s="581"/>
      <c r="J7" s="581"/>
      <c r="K7" s="59" t="s">
        <v>39</v>
      </c>
      <c r="L7" s="59" t="s">
        <v>138</v>
      </c>
      <c r="M7" s="59" t="s">
        <v>156</v>
      </c>
      <c r="N7" s="581"/>
      <c r="O7" s="581"/>
      <c r="P7" s="581"/>
      <c r="Q7" s="580"/>
      <c r="R7" s="581"/>
      <c r="S7" s="594"/>
      <c r="T7" s="589"/>
      <c r="U7" s="591"/>
      <c r="V7" s="402"/>
      <c r="W7" s="404"/>
      <c r="X7" s="402"/>
    </row>
    <row r="8" spans="1:21" ht="18" customHeight="1">
      <c r="A8" s="596" t="s">
        <v>3</v>
      </c>
      <c r="B8" s="597"/>
      <c r="C8" s="200" t="s">
        <v>13</v>
      </c>
      <c r="D8" s="200" t="s">
        <v>14</v>
      </c>
      <c r="E8" s="200" t="s">
        <v>19</v>
      </c>
      <c r="F8" s="200" t="s">
        <v>22</v>
      </c>
      <c r="G8" s="200" t="s">
        <v>23</v>
      </c>
      <c r="H8" s="200" t="s">
        <v>24</v>
      </c>
      <c r="I8" s="200" t="s">
        <v>25</v>
      </c>
      <c r="J8" s="200" t="s">
        <v>26</v>
      </c>
      <c r="K8" s="200" t="s">
        <v>27</v>
      </c>
      <c r="L8" s="200" t="s">
        <v>29</v>
      </c>
      <c r="M8" s="200" t="s">
        <v>30</v>
      </c>
      <c r="N8" s="200" t="s">
        <v>104</v>
      </c>
      <c r="O8" s="200" t="s">
        <v>101</v>
      </c>
      <c r="P8" s="200" t="s">
        <v>105</v>
      </c>
      <c r="Q8" s="200" t="s">
        <v>106</v>
      </c>
      <c r="R8" s="200" t="s">
        <v>107</v>
      </c>
      <c r="S8" s="200" t="s">
        <v>118</v>
      </c>
      <c r="T8" s="200" t="s">
        <v>131</v>
      </c>
      <c r="U8" s="200" t="s">
        <v>133</v>
      </c>
    </row>
    <row r="9" spans="1:49" s="415" customFormat="1" ht="18" customHeight="1" hidden="1">
      <c r="A9" s="353"/>
      <c r="B9" s="354"/>
      <c r="C9" s="410">
        <f>C10-C11</f>
        <v>-289099433</v>
      </c>
      <c r="D9" s="410">
        <f>D10-D11</f>
        <v>-173328367</v>
      </c>
      <c r="E9" s="410">
        <f>E10-E11</f>
        <v>-115771062</v>
      </c>
      <c r="F9" s="410">
        <f>F10-F11</f>
        <v>-28559278</v>
      </c>
      <c r="G9" s="410">
        <f>G10-G11</f>
        <v>-861314</v>
      </c>
      <c r="H9" s="410">
        <f>H10-H11</f>
        <v>-259678827</v>
      </c>
      <c r="I9" s="410">
        <f>I10-I11</f>
        <v>-188166320</v>
      </c>
      <c r="J9" s="410">
        <f>J10-J11</f>
        <v>-58602317</v>
      </c>
      <c r="K9" s="410">
        <f>K10-K11</f>
        <v>-39501069</v>
      </c>
      <c r="L9" s="410">
        <f>L10-L11</f>
        <v>-18799770</v>
      </c>
      <c r="M9" s="410">
        <f>M10-M11</f>
        <v>-301456</v>
      </c>
      <c r="N9" s="410">
        <f>N10-N11</f>
        <v>-127235720</v>
      </c>
      <c r="O9" s="410">
        <f>O10-O11</f>
        <v>-98037</v>
      </c>
      <c r="P9" s="410">
        <f>P10-P11</f>
        <v>-2230206</v>
      </c>
      <c r="Q9" s="410">
        <f>Q10-Q11</f>
        <v>-68546034</v>
      </c>
      <c r="R9" s="410">
        <f>R10-R11</f>
        <v>-96034</v>
      </c>
      <c r="S9" s="410">
        <f>S10-S11</f>
        <v>-2870390</v>
      </c>
      <c r="T9" s="410">
        <f>T10-T11</f>
        <v>-201076490</v>
      </c>
      <c r="U9" s="411"/>
      <c r="V9" s="412"/>
      <c r="W9" s="413"/>
      <c r="X9" s="414"/>
      <c r="Y9" s="414"/>
      <c r="Z9" s="414"/>
      <c r="AA9" s="414"/>
      <c r="AB9" s="414"/>
      <c r="AC9" s="414"/>
      <c r="AD9" s="414"/>
      <c r="AE9" s="414"/>
      <c r="AF9" s="414"/>
      <c r="AG9" s="414"/>
      <c r="AH9" s="414"/>
      <c r="AI9" s="414"/>
      <c r="AJ9" s="414"/>
      <c r="AK9" s="414"/>
      <c r="AL9" s="414"/>
      <c r="AM9" s="414"/>
      <c r="AN9" s="414"/>
      <c r="AO9" s="414"/>
      <c r="AP9" s="414"/>
      <c r="AQ9" s="414"/>
      <c r="AR9" s="414"/>
      <c r="AS9" s="414"/>
      <c r="AT9" s="414"/>
      <c r="AU9" s="414"/>
      <c r="AV9" s="414"/>
      <c r="AW9" s="414"/>
    </row>
    <row r="10" spans="1:49" s="419" customFormat="1" ht="15" customHeight="1" hidden="1">
      <c r="A10" s="416"/>
      <c r="B10" s="417"/>
      <c r="C10" s="410" t="str">
        <f>'05'!C9</f>
        <v>1</v>
      </c>
      <c r="D10" s="410" t="str">
        <f>'05'!D9</f>
        <v>2</v>
      </c>
      <c r="E10" s="410" t="str">
        <f>'05'!E9</f>
        <v>3</v>
      </c>
      <c r="F10" s="410" t="str">
        <f>'05'!F9</f>
        <v>4</v>
      </c>
      <c r="G10" s="410" t="str">
        <f>'05'!G9</f>
        <v>5</v>
      </c>
      <c r="H10" s="410" t="str">
        <f>'05'!H9</f>
        <v>6</v>
      </c>
      <c r="I10" s="410" t="str">
        <f>'05'!I9</f>
        <v>7</v>
      </c>
      <c r="J10" s="410" t="str">
        <f>'05'!J9</f>
        <v>8</v>
      </c>
      <c r="K10" s="410" t="str">
        <f>'05'!K9</f>
        <v>9</v>
      </c>
      <c r="L10" s="410" t="str">
        <f>'05'!L9</f>
        <v>10</v>
      </c>
      <c r="M10" s="410" t="str">
        <f>'05'!M9</f>
        <v>11</v>
      </c>
      <c r="N10" s="410" t="str">
        <f>'05'!N9</f>
        <v>12</v>
      </c>
      <c r="O10" s="410" t="str">
        <f>'05'!O9</f>
        <v>13</v>
      </c>
      <c r="P10" s="410" t="str">
        <f>'05'!P9</f>
        <v>14</v>
      </c>
      <c r="Q10" s="410" t="str">
        <f>'05'!Q9</f>
        <v>15</v>
      </c>
      <c r="R10" s="410" t="str">
        <f>'05'!R9</f>
        <v>16</v>
      </c>
      <c r="S10" s="410" t="str">
        <f>'05'!S9</f>
        <v>17</v>
      </c>
      <c r="T10" s="410" t="str">
        <f>'05'!T9</f>
        <v>18</v>
      </c>
      <c r="U10" s="411"/>
      <c r="V10" s="439"/>
      <c r="W10" s="440"/>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row>
    <row r="11" spans="1:24" s="323" customFormat="1" ht="15" customHeight="1">
      <c r="A11" s="598" t="s">
        <v>10</v>
      </c>
      <c r="B11" s="599"/>
      <c r="C11" s="321">
        <f>C12+C26</f>
        <v>289099434</v>
      </c>
      <c r="D11" s="321">
        <f aca="true" t="shared" si="0" ref="D11:T11">D12+D26</f>
        <v>173328369</v>
      </c>
      <c r="E11" s="321">
        <f t="shared" si="0"/>
        <v>115771065</v>
      </c>
      <c r="F11" s="321">
        <f t="shared" si="0"/>
        <v>28559282</v>
      </c>
      <c r="G11" s="321">
        <f t="shared" si="0"/>
        <v>861319</v>
      </c>
      <c r="H11" s="321">
        <f t="shared" si="0"/>
        <v>259678833</v>
      </c>
      <c r="I11" s="321">
        <f t="shared" si="0"/>
        <v>188166327</v>
      </c>
      <c r="J11" s="321">
        <f t="shared" si="0"/>
        <v>58602325</v>
      </c>
      <c r="K11" s="321">
        <f t="shared" si="0"/>
        <v>39501078</v>
      </c>
      <c r="L11" s="321">
        <f t="shared" si="0"/>
        <v>18799780</v>
      </c>
      <c r="M11" s="321">
        <f t="shared" si="0"/>
        <v>301467</v>
      </c>
      <c r="N11" s="321">
        <f t="shared" si="0"/>
        <v>127235732</v>
      </c>
      <c r="O11" s="321">
        <f t="shared" si="0"/>
        <v>98050</v>
      </c>
      <c r="P11" s="321">
        <f t="shared" si="0"/>
        <v>2230220</v>
      </c>
      <c r="Q11" s="321">
        <f t="shared" si="0"/>
        <v>68546049</v>
      </c>
      <c r="R11" s="321">
        <f t="shared" si="0"/>
        <v>96050</v>
      </c>
      <c r="S11" s="321">
        <f t="shared" si="0"/>
        <v>2870407</v>
      </c>
      <c r="T11" s="321">
        <f t="shared" si="0"/>
        <v>201076508</v>
      </c>
      <c r="U11" s="322">
        <f>IF(I11&lt;&gt;0,J11/I11,"")</f>
        <v>0.3114389590014158</v>
      </c>
      <c r="V11" s="441">
        <f>H11</f>
        <v>259678833</v>
      </c>
      <c r="W11" s="441">
        <f>C11-F11-G11</f>
        <v>259678833</v>
      </c>
      <c r="X11" s="405">
        <f>V11-W11</f>
        <v>0</v>
      </c>
    </row>
    <row r="12" spans="1:24" s="49" customFormat="1" ht="15.75" customHeight="1">
      <c r="A12" s="324" t="s">
        <v>0</v>
      </c>
      <c r="B12" s="325" t="s">
        <v>89</v>
      </c>
      <c r="C12" s="321">
        <f>SUM(C13:C25)</f>
        <v>80225130</v>
      </c>
      <c r="D12" s="321">
        <f aca="true" t="shared" si="1" ref="D12:T12">SUM(D13:D25)</f>
        <v>58090801</v>
      </c>
      <c r="E12" s="321">
        <f t="shared" si="1"/>
        <v>22134329</v>
      </c>
      <c r="F12" s="321">
        <f t="shared" si="1"/>
        <v>599719</v>
      </c>
      <c r="G12" s="321">
        <f t="shared" si="1"/>
        <v>0</v>
      </c>
      <c r="H12" s="321">
        <f t="shared" si="1"/>
        <v>79625411</v>
      </c>
      <c r="I12" s="321">
        <f t="shared" si="1"/>
        <v>50723620</v>
      </c>
      <c r="J12" s="321">
        <f t="shared" si="1"/>
        <v>26058233</v>
      </c>
      <c r="K12" s="321">
        <f t="shared" si="1"/>
        <v>20309546</v>
      </c>
      <c r="L12" s="321">
        <f t="shared" si="1"/>
        <v>5447220</v>
      </c>
      <c r="M12" s="321">
        <f t="shared" si="1"/>
        <v>301467</v>
      </c>
      <c r="N12" s="321">
        <f t="shared" si="1"/>
        <v>24664299</v>
      </c>
      <c r="O12" s="321">
        <f t="shared" si="1"/>
        <v>0</v>
      </c>
      <c r="P12" s="321">
        <f t="shared" si="1"/>
        <v>1088</v>
      </c>
      <c r="Q12" s="321">
        <f t="shared" si="1"/>
        <v>28895441</v>
      </c>
      <c r="R12" s="321">
        <f t="shared" si="1"/>
        <v>6050</v>
      </c>
      <c r="S12" s="321">
        <f t="shared" si="1"/>
        <v>300</v>
      </c>
      <c r="T12" s="321">
        <f t="shared" si="1"/>
        <v>53567178</v>
      </c>
      <c r="U12" s="326">
        <f aca="true" t="shared" si="2" ref="U12:U39">IF(I12&lt;&gt;0,J12/I12,"")</f>
        <v>0.5137297574581625</v>
      </c>
      <c r="V12" s="405">
        <f aca="true" t="shared" si="3" ref="V12:V39">H12</f>
        <v>79625411</v>
      </c>
      <c r="W12" s="405">
        <f aca="true" t="shared" si="4" ref="W12:W39">C12-F12-G12</f>
        <v>79625411</v>
      </c>
      <c r="X12" s="405">
        <f aca="true" t="shared" si="5" ref="X12:X39">V12-W12</f>
        <v>0</v>
      </c>
    </row>
    <row r="13" spans="1:24" s="49" customFormat="1" ht="15.75" customHeight="1">
      <c r="A13" s="47" t="s">
        <v>13</v>
      </c>
      <c r="B13" s="48" t="s">
        <v>31</v>
      </c>
      <c r="C13" s="327">
        <f>D13+E13</f>
        <v>5665350</v>
      </c>
      <c r="D13" s="328">
        <v>2214127</v>
      </c>
      <c r="E13" s="328">
        <v>3451223</v>
      </c>
      <c r="F13" s="328">
        <v>122783</v>
      </c>
      <c r="G13" s="328">
        <v>0</v>
      </c>
      <c r="H13" s="327">
        <f>I13+Q13+R13+S13</f>
        <v>5542567</v>
      </c>
      <c r="I13" s="327">
        <f>J13+N13+O13+P13</f>
        <v>5049604</v>
      </c>
      <c r="J13" s="329">
        <f>K13+L13+M13</f>
        <v>3131889</v>
      </c>
      <c r="K13" s="328">
        <v>2912576</v>
      </c>
      <c r="L13" s="328">
        <v>219313</v>
      </c>
      <c r="M13" s="328">
        <v>0</v>
      </c>
      <c r="N13" s="328">
        <v>1917715</v>
      </c>
      <c r="O13" s="328">
        <v>0</v>
      </c>
      <c r="P13" s="328">
        <v>0</v>
      </c>
      <c r="Q13" s="328">
        <v>486613</v>
      </c>
      <c r="R13" s="328">
        <v>6050</v>
      </c>
      <c r="S13" s="328">
        <v>300</v>
      </c>
      <c r="T13" s="327">
        <f>SUM(N13:S13)</f>
        <v>2410678</v>
      </c>
      <c r="U13" s="326">
        <f t="shared" si="2"/>
        <v>0.6202246750438252</v>
      </c>
      <c r="V13" s="405">
        <f t="shared" si="3"/>
        <v>5542567</v>
      </c>
      <c r="W13" s="405">
        <f t="shared" si="4"/>
        <v>5542567</v>
      </c>
      <c r="X13" s="405">
        <f t="shared" si="5"/>
        <v>0</v>
      </c>
    </row>
    <row r="14" spans="1:24" s="49" customFormat="1" ht="15.75" customHeight="1">
      <c r="A14" s="47" t="s">
        <v>14</v>
      </c>
      <c r="B14" s="166" t="s">
        <v>33</v>
      </c>
      <c r="C14" s="327">
        <f aca="true" t="shared" si="6" ref="C14:C39">D14+E14</f>
        <v>1198182</v>
      </c>
      <c r="D14" s="328">
        <v>673908</v>
      </c>
      <c r="E14" s="328">
        <v>524274</v>
      </c>
      <c r="F14" s="328">
        <v>1700</v>
      </c>
      <c r="G14" s="328">
        <v>0</v>
      </c>
      <c r="H14" s="327">
        <f aca="true" t="shared" si="7" ref="H14:H25">I14+Q14+R14+S14</f>
        <v>1196482</v>
      </c>
      <c r="I14" s="327">
        <f aca="true" t="shared" si="8" ref="I14:I39">J14+N14+O14+P14</f>
        <v>1051045</v>
      </c>
      <c r="J14" s="329">
        <f aca="true" t="shared" si="9" ref="J14:J25">K14+L14+M14</f>
        <v>231829</v>
      </c>
      <c r="K14" s="328">
        <v>231829</v>
      </c>
      <c r="L14" s="328">
        <v>0</v>
      </c>
      <c r="M14" s="328">
        <v>0</v>
      </c>
      <c r="N14" s="328">
        <v>819216</v>
      </c>
      <c r="O14" s="328">
        <v>0</v>
      </c>
      <c r="P14" s="328">
        <v>0</v>
      </c>
      <c r="Q14" s="328">
        <v>145437</v>
      </c>
      <c r="R14" s="328">
        <v>0</v>
      </c>
      <c r="S14" s="328">
        <v>0</v>
      </c>
      <c r="T14" s="327">
        <f aca="true" t="shared" si="10" ref="T14:T25">SUM(N14:S14)</f>
        <v>964653</v>
      </c>
      <c r="U14" s="326">
        <f t="shared" si="2"/>
        <v>0.22057000413873812</v>
      </c>
      <c r="V14" s="405">
        <f t="shared" si="3"/>
        <v>1196482</v>
      </c>
      <c r="W14" s="405">
        <f t="shared" si="4"/>
        <v>1196482</v>
      </c>
      <c r="X14" s="405">
        <f t="shared" si="5"/>
        <v>0</v>
      </c>
    </row>
    <row r="15" spans="1:24" s="49" customFormat="1" ht="15.75" customHeight="1">
      <c r="A15" s="47" t="s">
        <v>19</v>
      </c>
      <c r="B15" s="167" t="s">
        <v>141</v>
      </c>
      <c r="C15" s="327">
        <f t="shared" si="6"/>
        <v>147748</v>
      </c>
      <c r="D15" s="328">
        <v>88503</v>
      </c>
      <c r="E15" s="328">
        <v>59245</v>
      </c>
      <c r="F15" s="328">
        <v>1794</v>
      </c>
      <c r="G15" s="328">
        <v>0</v>
      </c>
      <c r="H15" s="327">
        <f t="shared" si="7"/>
        <v>145954</v>
      </c>
      <c r="I15" s="327">
        <f t="shared" si="8"/>
        <v>77973</v>
      </c>
      <c r="J15" s="329">
        <f t="shared" si="9"/>
        <v>30809</v>
      </c>
      <c r="K15" s="328">
        <v>30809</v>
      </c>
      <c r="L15" s="328">
        <v>0</v>
      </c>
      <c r="M15" s="328">
        <v>0</v>
      </c>
      <c r="N15" s="328">
        <v>47164</v>
      </c>
      <c r="O15" s="328">
        <v>0</v>
      </c>
      <c r="P15" s="328">
        <v>0</v>
      </c>
      <c r="Q15" s="328">
        <v>67981</v>
      </c>
      <c r="R15" s="328">
        <v>0</v>
      </c>
      <c r="S15" s="328">
        <v>0</v>
      </c>
      <c r="T15" s="327">
        <f t="shared" si="10"/>
        <v>115145</v>
      </c>
      <c r="U15" s="326">
        <f t="shared" si="2"/>
        <v>0.3951239531632745</v>
      </c>
      <c r="V15" s="405">
        <f t="shared" si="3"/>
        <v>145954</v>
      </c>
      <c r="W15" s="405">
        <f t="shared" si="4"/>
        <v>145954</v>
      </c>
      <c r="X15" s="405">
        <f t="shared" si="5"/>
        <v>0</v>
      </c>
    </row>
    <row r="16" spans="1:24" s="49" customFormat="1" ht="15.75" customHeight="1">
      <c r="A16" s="47" t="s">
        <v>22</v>
      </c>
      <c r="B16" s="48" t="s">
        <v>145</v>
      </c>
      <c r="C16" s="327">
        <f t="shared" si="6"/>
        <v>4664006</v>
      </c>
      <c r="D16" s="328">
        <v>1392400</v>
      </c>
      <c r="E16" s="328">
        <v>3271606</v>
      </c>
      <c r="F16" s="328">
        <v>0</v>
      </c>
      <c r="G16" s="328">
        <v>0</v>
      </c>
      <c r="H16" s="327">
        <f t="shared" si="7"/>
        <v>4664006</v>
      </c>
      <c r="I16" s="327">
        <f t="shared" si="8"/>
        <v>3344081</v>
      </c>
      <c r="J16" s="329">
        <f t="shared" si="9"/>
        <v>3278292</v>
      </c>
      <c r="K16" s="328">
        <v>3272484</v>
      </c>
      <c r="L16" s="328">
        <v>0</v>
      </c>
      <c r="M16" s="328">
        <v>5808</v>
      </c>
      <c r="N16" s="328">
        <v>65789</v>
      </c>
      <c r="O16" s="328">
        <v>0</v>
      </c>
      <c r="P16" s="328">
        <v>0</v>
      </c>
      <c r="Q16" s="328">
        <v>1319925</v>
      </c>
      <c r="R16" s="328">
        <v>0</v>
      </c>
      <c r="S16" s="328">
        <v>0</v>
      </c>
      <c r="T16" s="327">
        <f t="shared" si="10"/>
        <v>1385714</v>
      </c>
      <c r="U16" s="326">
        <f t="shared" si="2"/>
        <v>0.9803267325163475</v>
      </c>
      <c r="V16" s="405">
        <f t="shared" si="3"/>
        <v>4664006</v>
      </c>
      <c r="W16" s="405">
        <f t="shared" si="4"/>
        <v>4664006</v>
      </c>
      <c r="X16" s="405">
        <f t="shared" si="5"/>
        <v>0</v>
      </c>
    </row>
    <row r="17" spans="1:24" s="49" customFormat="1" ht="15.75" customHeight="1">
      <c r="A17" s="47" t="s">
        <v>23</v>
      </c>
      <c r="B17" s="51" t="s">
        <v>144</v>
      </c>
      <c r="C17" s="327">
        <f t="shared" si="6"/>
        <v>1548965</v>
      </c>
      <c r="D17" s="328">
        <v>1548965</v>
      </c>
      <c r="E17" s="328">
        <v>0</v>
      </c>
      <c r="F17" s="328">
        <v>0</v>
      </c>
      <c r="G17" s="328">
        <v>0</v>
      </c>
      <c r="H17" s="327">
        <f t="shared" si="7"/>
        <v>1548965</v>
      </c>
      <c r="I17" s="327">
        <f t="shared" si="8"/>
        <v>198403</v>
      </c>
      <c r="J17" s="329">
        <f>K17+L17+M17</f>
        <v>11000</v>
      </c>
      <c r="K17" s="328">
        <v>11000</v>
      </c>
      <c r="L17" s="328">
        <v>0</v>
      </c>
      <c r="M17" s="328">
        <v>0</v>
      </c>
      <c r="N17" s="328">
        <v>187403</v>
      </c>
      <c r="O17" s="328">
        <v>0</v>
      </c>
      <c r="P17" s="328">
        <v>0</v>
      </c>
      <c r="Q17" s="328">
        <v>1350562</v>
      </c>
      <c r="R17" s="328">
        <v>0</v>
      </c>
      <c r="S17" s="328">
        <v>0</v>
      </c>
      <c r="T17" s="327">
        <f t="shared" si="10"/>
        <v>1537965</v>
      </c>
      <c r="U17" s="326">
        <f t="shared" si="2"/>
        <v>0.05544271003966674</v>
      </c>
      <c r="V17" s="405">
        <f t="shared" si="3"/>
        <v>1548965</v>
      </c>
      <c r="W17" s="405">
        <f t="shared" si="4"/>
        <v>1548965</v>
      </c>
      <c r="X17" s="405">
        <f t="shared" si="5"/>
        <v>0</v>
      </c>
    </row>
    <row r="18" spans="1:24" s="49" customFormat="1" ht="15.75" customHeight="1">
      <c r="A18" s="47" t="s">
        <v>24</v>
      </c>
      <c r="B18" s="48" t="s">
        <v>128</v>
      </c>
      <c r="C18" s="327">
        <f t="shared" si="6"/>
        <v>40837832</v>
      </c>
      <c r="D18" s="330">
        <v>27323835</v>
      </c>
      <c r="E18" s="328">
        <v>13513997</v>
      </c>
      <c r="F18" s="328">
        <v>473442</v>
      </c>
      <c r="G18" s="328">
        <v>0</v>
      </c>
      <c r="H18" s="327">
        <f t="shared" si="7"/>
        <v>40364390</v>
      </c>
      <c r="I18" s="327">
        <f t="shared" si="8"/>
        <v>16664941</v>
      </c>
      <c r="J18" s="329">
        <f t="shared" si="9"/>
        <v>13094642</v>
      </c>
      <c r="K18" s="328">
        <v>12365335</v>
      </c>
      <c r="L18" s="328">
        <v>433648</v>
      </c>
      <c r="M18" s="328">
        <v>295659</v>
      </c>
      <c r="N18" s="328">
        <v>3569211</v>
      </c>
      <c r="O18" s="328">
        <v>0</v>
      </c>
      <c r="P18" s="328">
        <v>1088</v>
      </c>
      <c r="Q18" s="330">
        <v>23699449</v>
      </c>
      <c r="R18" s="328">
        <v>0</v>
      </c>
      <c r="S18" s="328">
        <v>0</v>
      </c>
      <c r="T18" s="327">
        <f t="shared" si="10"/>
        <v>27269748</v>
      </c>
      <c r="U18" s="326">
        <f t="shared" si="2"/>
        <v>0.7857598775777244</v>
      </c>
      <c r="V18" s="405">
        <f t="shared" si="3"/>
        <v>40364390</v>
      </c>
      <c r="W18" s="405">
        <f t="shared" si="4"/>
        <v>40364390</v>
      </c>
      <c r="X18" s="405">
        <f t="shared" si="5"/>
        <v>0</v>
      </c>
    </row>
    <row r="19" spans="1:24" s="49" customFormat="1" ht="15.75" customHeight="1">
      <c r="A19" s="47" t="s">
        <v>25</v>
      </c>
      <c r="B19" s="48" t="s">
        <v>129</v>
      </c>
      <c r="C19" s="327">
        <f t="shared" si="6"/>
        <v>558700</v>
      </c>
      <c r="D19" s="328">
        <v>558100</v>
      </c>
      <c r="E19" s="328">
        <v>600</v>
      </c>
      <c r="F19" s="328">
        <v>0</v>
      </c>
      <c r="G19" s="328">
        <v>0</v>
      </c>
      <c r="H19" s="327">
        <f t="shared" si="7"/>
        <v>558700</v>
      </c>
      <c r="I19" s="327">
        <f t="shared" si="8"/>
        <v>558700</v>
      </c>
      <c r="J19" s="329">
        <f t="shared" si="9"/>
        <v>1100</v>
      </c>
      <c r="K19" s="328">
        <v>1100</v>
      </c>
      <c r="L19" s="328">
        <v>0</v>
      </c>
      <c r="M19" s="328">
        <v>0</v>
      </c>
      <c r="N19" s="328">
        <v>557600</v>
      </c>
      <c r="O19" s="328">
        <v>0</v>
      </c>
      <c r="P19" s="328">
        <v>0</v>
      </c>
      <c r="Q19" s="328">
        <v>0</v>
      </c>
      <c r="R19" s="328">
        <v>0</v>
      </c>
      <c r="S19" s="328">
        <v>0</v>
      </c>
      <c r="T19" s="327">
        <f t="shared" si="10"/>
        <v>557600</v>
      </c>
      <c r="U19" s="326">
        <f t="shared" si="2"/>
        <v>0.001968856273492035</v>
      </c>
      <c r="V19" s="405">
        <f t="shared" si="3"/>
        <v>558700</v>
      </c>
      <c r="W19" s="405">
        <f t="shared" si="4"/>
        <v>558700</v>
      </c>
      <c r="X19" s="405">
        <f t="shared" si="5"/>
        <v>0</v>
      </c>
    </row>
    <row r="20" spans="1:24" s="49" customFormat="1" ht="15.75" customHeight="1">
      <c r="A20" s="47" t="s">
        <v>26</v>
      </c>
      <c r="B20" s="48" t="s">
        <v>32</v>
      </c>
      <c r="C20" s="327">
        <f t="shared" si="6"/>
        <v>2165270</v>
      </c>
      <c r="D20" s="328">
        <v>851886</v>
      </c>
      <c r="E20" s="328">
        <v>1313384</v>
      </c>
      <c r="F20" s="328">
        <v>0</v>
      </c>
      <c r="G20" s="328">
        <v>0</v>
      </c>
      <c r="H20" s="327">
        <f t="shared" si="7"/>
        <v>2165270</v>
      </c>
      <c r="I20" s="327">
        <f t="shared" si="8"/>
        <v>2035812</v>
      </c>
      <c r="J20" s="329">
        <f t="shared" si="9"/>
        <v>1429760</v>
      </c>
      <c r="K20" s="328">
        <v>1237680</v>
      </c>
      <c r="L20" s="328">
        <v>192080</v>
      </c>
      <c r="M20" s="328">
        <v>0</v>
      </c>
      <c r="N20" s="328">
        <v>606052</v>
      </c>
      <c r="O20" s="328">
        <v>0</v>
      </c>
      <c r="P20" s="328">
        <v>0</v>
      </c>
      <c r="Q20" s="331">
        <v>129458</v>
      </c>
      <c r="R20" s="328">
        <v>0</v>
      </c>
      <c r="S20" s="328">
        <v>0</v>
      </c>
      <c r="T20" s="327">
        <f t="shared" si="10"/>
        <v>735510</v>
      </c>
      <c r="U20" s="326">
        <f t="shared" si="2"/>
        <v>0.7023045349963553</v>
      </c>
      <c r="V20" s="405">
        <f t="shared" si="3"/>
        <v>2165270</v>
      </c>
      <c r="W20" s="405">
        <f t="shared" si="4"/>
        <v>2165270</v>
      </c>
      <c r="X20" s="405">
        <f t="shared" si="5"/>
        <v>0</v>
      </c>
    </row>
    <row r="21" spans="1:24" s="49" customFormat="1" ht="15.75" customHeight="1">
      <c r="A21" s="47" t="s">
        <v>27</v>
      </c>
      <c r="B21" s="48" t="s">
        <v>34</v>
      </c>
      <c r="C21" s="327">
        <f t="shared" si="6"/>
        <v>0</v>
      </c>
      <c r="D21" s="328">
        <v>0</v>
      </c>
      <c r="E21" s="328">
        <v>0</v>
      </c>
      <c r="F21" s="328">
        <v>0</v>
      </c>
      <c r="G21" s="328">
        <v>0</v>
      </c>
      <c r="H21" s="327">
        <f t="shared" si="7"/>
        <v>0</v>
      </c>
      <c r="I21" s="327">
        <f t="shared" si="8"/>
        <v>0</v>
      </c>
      <c r="J21" s="329">
        <f t="shared" si="9"/>
        <v>0</v>
      </c>
      <c r="K21" s="328">
        <v>0</v>
      </c>
      <c r="L21" s="328">
        <v>0</v>
      </c>
      <c r="M21" s="328">
        <v>0</v>
      </c>
      <c r="N21" s="328">
        <v>0</v>
      </c>
      <c r="O21" s="328">
        <v>0</v>
      </c>
      <c r="P21" s="328">
        <v>0</v>
      </c>
      <c r="Q21" s="328">
        <v>0</v>
      </c>
      <c r="R21" s="328">
        <v>0</v>
      </c>
      <c r="S21" s="328">
        <v>0</v>
      </c>
      <c r="T21" s="327">
        <f t="shared" si="10"/>
        <v>0</v>
      </c>
      <c r="U21" s="326">
        <f t="shared" si="2"/>
      </c>
      <c r="V21" s="405">
        <f t="shared" si="3"/>
        <v>0</v>
      </c>
      <c r="W21" s="405">
        <f t="shared" si="4"/>
        <v>0</v>
      </c>
      <c r="X21" s="405">
        <f t="shared" si="5"/>
        <v>0</v>
      </c>
    </row>
    <row r="22" spans="1:24" s="49" customFormat="1" ht="15.75" customHeight="1">
      <c r="A22" s="47" t="s">
        <v>29</v>
      </c>
      <c r="B22" s="48" t="s">
        <v>35</v>
      </c>
      <c r="C22" s="327">
        <f t="shared" si="6"/>
        <v>23439077</v>
      </c>
      <c r="D22" s="328">
        <v>23439077</v>
      </c>
      <c r="E22" s="328">
        <v>0</v>
      </c>
      <c r="F22" s="328">
        <v>0</v>
      </c>
      <c r="G22" s="328">
        <v>0</v>
      </c>
      <c r="H22" s="327">
        <f t="shared" si="7"/>
        <v>23439077</v>
      </c>
      <c r="I22" s="327">
        <f t="shared" si="8"/>
        <v>21743061</v>
      </c>
      <c r="J22" s="329">
        <f t="shared" si="9"/>
        <v>4848912</v>
      </c>
      <c r="K22" s="328">
        <v>246733</v>
      </c>
      <c r="L22" s="328">
        <v>4602179</v>
      </c>
      <c r="M22" s="328">
        <v>0</v>
      </c>
      <c r="N22" s="328">
        <v>16894149</v>
      </c>
      <c r="O22" s="328">
        <v>0</v>
      </c>
      <c r="P22" s="328">
        <v>0</v>
      </c>
      <c r="Q22" s="328">
        <v>1696016</v>
      </c>
      <c r="R22" s="328">
        <v>0</v>
      </c>
      <c r="S22" s="328">
        <v>0</v>
      </c>
      <c r="T22" s="327">
        <f t="shared" si="10"/>
        <v>18590165</v>
      </c>
      <c r="U22" s="326">
        <f t="shared" si="2"/>
        <v>0.22300963052074407</v>
      </c>
      <c r="V22" s="405">
        <f t="shared" si="3"/>
        <v>23439077</v>
      </c>
      <c r="W22" s="405">
        <f t="shared" si="4"/>
        <v>23439077</v>
      </c>
      <c r="X22" s="405">
        <f t="shared" si="5"/>
        <v>0</v>
      </c>
    </row>
    <row r="23" spans="1:24" s="49" customFormat="1" ht="15.75" customHeight="1">
      <c r="A23" s="47" t="s">
        <v>30</v>
      </c>
      <c r="B23" s="48" t="s">
        <v>143</v>
      </c>
      <c r="C23" s="327">
        <f t="shared" si="6"/>
        <v>0</v>
      </c>
      <c r="D23" s="328">
        <v>0</v>
      </c>
      <c r="E23" s="328">
        <v>0</v>
      </c>
      <c r="F23" s="328">
        <v>0</v>
      </c>
      <c r="G23" s="328">
        <v>0</v>
      </c>
      <c r="H23" s="327">
        <f t="shared" si="7"/>
        <v>0</v>
      </c>
      <c r="I23" s="327">
        <f t="shared" si="8"/>
        <v>0</v>
      </c>
      <c r="J23" s="329">
        <f t="shared" si="9"/>
        <v>0</v>
      </c>
      <c r="K23" s="328">
        <v>0</v>
      </c>
      <c r="L23" s="328">
        <v>0</v>
      </c>
      <c r="M23" s="328">
        <v>0</v>
      </c>
      <c r="N23" s="328">
        <v>0</v>
      </c>
      <c r="O23" s="328">
        <v>0</v>
      </c>
      <c r="P23" s="328">
        <v>0</v>
      </c>
      <c r="Q23" s="328">
        <v>0</v>
      </c>
      <c r="R23" s="328">
        <v>0</v>
      </c>
      <c r="S23" s="328">
        <v>0</v>
      </c>
      <c r="T23" s="327">
        <f t="shared" si="10"/>
        <v>0</v>
      </c>
      <c r="U23" s="326">
        <f t="shared" si="2"/>
      </c>
      <c r="V23" s="405">
        <f t="shared" si="3"/>
        <v>0</v>
      </c>
      <c r="W23" s="405">
        <f t="shared" si="4"/>
        <v>0</v>
      </c>
      <c r="X23" s="405">
        <f t="shared" si="5"/>
        <v>0</v>
      </c>
    </row>
    <row r="24" spans="1:24" s="49" customFormat="1" ht="15.75" customHeight="1">
      <c r="A24" s="47" t="s">
        <v>104</v>
      </c>
      <c r="B24" s="48" t="s">
        <v>142</v>
      </c>
      <c r="C24" s="327">
        <f t="shared" si="6"/>
        <v>0</v>
      </c>
      <c r="D24" s="328">
        <v>0</v>
      </c>
      <c r="E24" s="328">
        <v>0</v>
      </c>
      <c r="F24" s="328">
        <v>0</v>
      </c>
      <c r="G24" s="328">
        <v>0</v>
      </c>
      <c r="H24" s="327">
        <f t="shared" si="7"/>
        <v>0</v>
      </c>
      <c r="I24" s="327">
        <f t="shared" si="8"/>
        <v>0</v>
      </c>
      <c r="J24" s="329">
        <f t="shared" si="9"/>
        <v>0</v>
      </c>
      <c r="K24" s="328">
        <v>0</v>
      </c>
      <c r="L24" s="328">
        <v>0</v>
      </c>
      <c r="M24" s="328">
        <v>0</v>
      </c>
      <c r="N24" s="328">
        <v>0</v>
      </c>
      <c r="O24" s="328">
        <v>0</v>
      </c>
      <c r="P24" s="328">
        <v>0</v>
      </c>
      <c r="Q24" s="328">
        <v>0</v>
      </c>
      <c r="R24" s="328">
        <v>0</v>
      </c>
      <c r="S24" s="328">
        <v>0</v>
      </c>
      <c r="T24" s="327">
        <f t="shared" si="10"/>
        <v>0</v>
      </c>
      <c r="U24" s="326">
        <f t="shared" si="2"/>
      </c>
      <c r="V24" s="405">
        <f t="shared" si="3"/>
        <v>0</v>
      </c>
      <c r="W24" s="405">
        <f t="shared" si="4"/>
        <v>0</v>
      </c>
      <c r="X24" s="405">
        <f t="shared" si="5"/>
        <v>0</v>
      </c>
    </row>
    <row r="25" spans="1:24" s="49" customFormat="1" ht="15.75" customHeight="1">
      <c r="A25" s="47" t="s">
        <v>101</v>
      </c>
      <c r="B25" s="48" t="s">
        <v>102</v>
      </c>
      <c r="C25" s="327">
        <f t="shared" si="6"/>
        <v>0</v>
      </c>
      <c r="D25" s="328">
        <v>0</v>
      </c>
      <c r="E25" s="328">
        <v>0</v>
      </c>
      <c r="F25" s="328">
        <v>0</v>
      </c>
      <c r="G25" s="328">
        <v>0</v>
      </c>
      <c r="H25" s="327">
        <f t="shared" si="7"/>
        <v>0</v>
      </c>
      <c r="I25" s="327">
        <f t="shared" si="8"/>
        <v>0</v>
      </c>
      <c r="J25" s="329">
        <f t="shared" si="9"/>
        <v>0</v>
      </c>
      <c r="K25" s="328">
        <v>0</v>
      </c>
      <c r="L25" s="328">
        <v>0</v>
      </c>
      <c r="M25" s="328">
        <v>0</v>
      </c>
      <c r="N25" s="328">
        <v>0</v>
      </c>
      <c r="O25" s="328">
        <v>0</v>
      </c>
      <c r="P25" s="328">
        <v>0</v>
      </c>
      <c r="Q25" s="328">
        <v>0</v>
      </c>
      <c r="R25" s="328">
        <v>0</v>
      </c>
      <c r="S25" s="328">
        <v>0</v>
      </c>
      <c r="T25" s="327">
        <f t="shared" si="10"/>
        <v>0</v>
      </c>
      <c r="U25" s="326">
        <f t="shared" si="2"/>
      </c>
      <c r="V25" s="405">
        <f t="shared" si="3"/>
        <v>0</v>
      </c>
      <c r="W25" s="405">
        <f t="shared" si="4"/>
        <v>0</v>
      </c>
      <c r="X25" s="405">
        <f t="shared" si="5"/>
        <v>0</v>
      </c>
    </row>
    <row r="26" spans="1:24" s="49" customFormat="1" ht="15.75" customHeight="1">
      <c r="A26" s="324" t="s">
        <v>1</v>
      </c>
      <c r="B26" s="325" t="s">
        <v>90</v>
      </c>
      <c r="C26" s="321">
        <f>SUM(C27:C39)</f>
        <v>208874304</v>
      </c>
      <c r="D26" s="321">
        <f>SUM(D27:D39)</f>
        <v>115237568</v>
      </c>
      <c r="E26" s="321">
        <f>SUM(E27:E39)</f>
        <v>93636736</v>
      </c>
      <c r="F26" s="321">
        <f>SUM(F27:F39)</f>
        <v>27959563</v>
      </c>
      <c r="G26" s="321">
        <f>SUM(G27:G39)</f>
        <v>861319</v>
      </c>
      <c r="H26" s="321">
        <f aca="true" t="shared" si="11" ref="H26:T26">SUM(H27:H39)</f>
        <v>180053422</v>
      </c>
      <c r="I26" s="321">
        <f t="shared" si="11"/>
        <v>137442707</v>
      </c>
      <c r="J26" s="332">
        <f t="shared" si="11"/>
        <v>32544092</v>
      </c>
      <c r="K26" s="332">
        <f t="shared" si="11"/>
        <v>19191532</v>
      </c>
      <c r="L26" s="332">
        <f t="shared" si="11"/>
        <v>13352560</v>
      </c>
      <c r="M26" s="332">
        <f t="shared" si="11"/>
        <v>0</v>
      </c>
      <c r="N26" s="332">
        <f t="shared" si="11"/>
        <v>102571433</v>
      </c>
      <c r="O26" s="332">
        <f t="shared" si="11"/>
        <v>98050</v>
      </c>
      <c r="P26" s="332">
        <f t="shared" si="11"/>
        <v>2229132</v>
      </c>
      <c r="Q26" s="332">
        <f t="shared" si="11"/>
        <v>39650608</v>
      </c>
      <c r="R26" s="332">
        <f t="shared" si="11"/>
        <v>90000</v>
      </c>
      <c r="S26" s="332">
        <f t="shared" si="11"/>
        <v>2870107</v>
      </c>
      <c r="T26" s="321">
        <f t="shared" si="11"/>
        <v>147509330</v>
      </c>
      <c r="U26" s="326">
        <f t="shared" si="2"/>
        <v>0.23678296732033952</v>
      </c>
      <c r="V26" s="405">
        <f t="shared" si="3"/>
        <v>180053422</v>
      </c>
      <c r="W26" s="405">
        <f t="shared" si="4"/>
        <v>180053422</v>
      </c>
      <c r="X26" s="405">
        <f t="shared" si="5"/>
        <v>0</v>
      </c>
    </row>
    <row r="27" spans="1:24" s="49" customFormat="1" ht="15.75" customHeight="1">
      <c r="A27" s="47" t="s">
        <v>13</v>
      </c>
      <c r="B27" s="48" t="s">
        <v>31</v>
      </c>
      <c r="C27" s="327">
        <f t="shared" si="6"/>
        <v>96629655</v>
      </c>
      <c r="D27" s="328">
        <v>67806155</v>
      </c>
      <c r="E27" s="328">
        <v>28823500</v>
      </c>
      <c r="F27" s="328">
        <v>1316400</v>
      </c>
      <c r="G27" s="328">
        <v>452000</v>
      </c>
      <c r="H27" s="327">
        <f>I27+Q27+R27+S27</f>
        <v>94861255</v>
      </c>
      <c r="I27" s="327">
        <f t="shared" si="8"/>
        <v>71099757</v>
      </c>
      <c r="J27" s="329">
        <f>K27+L27+M27</f>
        <v>22238010</v>
      </c>
      <c r="K27" s="328">
        <v>11515364</v>
      </c>
      <c r="L27" s="328">
        <v>10722646</v>
      </c>
      <c r="M27" s="328">
        <v>0</v>
      </c>
      <c r="N27" s="328">
        <v>48861747</v>
      </c>
      <c r="O27" s="328">
        <v>0</v>
      </c>
      <c r="P27" s="328">
        <v>0</v>
      </c>
      <c r="Q27" s="328">
        <v>20801391</v>
      </c>
      <c r="R27" s="328">
        <v>90000</v>
      </c>
      <c r="S27" s="328">
        <v>2870107</v>
      </c>
      <c r="T27" s="327">
        <f>SUM(N27:S27)</f>
        <v>72623245</v>
      </c>
      <c r="U27" s="326">
        <f t="shared" si="2"/>
        <v>0.31277195504339067</v>
      </c>
      <c r="V27" s="405">
        <f t="shared" si="3"/>
        <v>94861255</v>
      </c>
      <c r="W27" s="405">
        <f t="shared" si="4"/>
        <v>94861255</v>
      </c>
      <c r="X27" s="405">
        <f t="shared" si="5"/>
        <v>0</v>
      </c>
    </row>
    <row r="28" spans="1:24" s="49" customFormat="1" ht="15.75" customHeight="1">
      <c r="A28" s="47" t="s">
        <v>14</v>
      </c>
      <c r="B28" s="166" t="s">
        <v>33</v>
      </c>
      <c r="C28" s="327">
        <f t="shared" si="6"/>
        <v>15784532</v>
      </c>
      <c r="D28" s="328">
        <v>11214989</v>
      </c>
      <c r="E28" s="328">
        <v>4569543</v>
      </c>
      <c r="F28" s="328">
        <v>0</v>
      </c>
      <c r="G28" s="328">
        <v>0</v>
      </c>
      <c r="H28" s="327">
        <f aca="true" t="shared" si="12" ref="H28:H39">I28+Q28+R28+S28</f>
        <v>15784532</v>
      </c>
      <c r="I28" s="327">
        <f t="shared" si="8"/>
        <v>11211271</v>
      </c>
      <c r="J28" s="329">
        <f aca="true" t="shared" si="13" ref="J28:J39">K28+L28+M28</f>
        <v>150960</v>
      </c>
      <c r="K28" s="328">
        <v>150960</v>
      </c>
      <c r="L28" s="328">
        <v>0</v>
      </c>
      <c r="M28" s="328">
        <v>0</v>
      </c>
      <c r="N28" s="328">
        <v>11060311</v>
      </c>
      <c r="O28" s="328">
        <v>0</v>
      </c>
      <c r="P28" s="328">
        <v>0</v>
      </c>
      <c r="Q28" s="328">
        <v>4573261</v>
      </c>
      <c r="R28" s="328">
        <v>0</v>
      </c>
      <c r="S28" s="328">
        <v>0</v>
      </c>
      <c r="T28" s="327">
        <f aca="true" t="shared" si="14" ref="T28:T39">SUM(N28:S28)</f>
        <v>15633572</v>
      </c>
      <c r="U28" s="326">
        <f t="shared" si="2"/>
        <v>0.013465021048906943</v>
      </c>
      <c r="V28" s="405">
        <f t="shared" si="3"/>
        <v>15784532</v>
      </c>
      <c r="W28" s="405">
        <f t="shared" si="4"/>
        <v>15784532</v>
      </c>
      <c r="X28" s="405">
        <f t="shared" si="5"/>
        <v>0</v>
      </c>
    </row>
    <row r="29" spans="1:24" s="49" customFormat="1" ht="15.75" customHeight="1">
      <c r="A29" s="47" t="s">
        <v>19</v>
      </c>
      <c r="B29" s="167" t="s">
        <v>141</v>
      </c>
      <c r="C29" s="327">
        <f t="shared" si="6"/>
        <v>65459787</v>
      </c>
      <c r="D29" s="328">
        <v>14659313</v>
      </c>
      <c r="E29" s="328">
        <v>50800474</v>
      </c>
      <c r="F29" s="328">
        <v>25865063</v>
      </c>
      <c r="G29" s="328">
        <v>409319</v>
      </c>
      <c r="H29" s="327">
        <f t="shared" si="12"/>
        <v>39185405</v>
      </c>
      <c r="I29" s="327">
        <f t="shared" si="8"/>
        <v>38931737</v>
      </c>
      <c r="J29" s="329">
        <f t="shared" si="13"/>
        <v>2672844</v>
      </c>
      <c r="K29" s="328">
        <v>2646844</v>
      </c>
      <c r="L29" s="328">
        <v>26000</v>
      </c>
      <c r="M29" s="328">
        <v>0</v>
      </c>
      <c r="N29" s="328">
        <v>36160843</v>
      </c>
      <c r="O29" s="328">
        <v>98050</v>
      </c>
      <c r="P29" s="328">
        <v>0</v>
      </c>
      <c r="Q29" s="328">
        <v>253668</v>
      </c>
      <c r="R29" s="328">
        <v>0</v>
      </c>
      <c r="S29" s="328">
        <v>0</v>
      </c>
      <c r="T29" s="327">
        <f t="shared" si="14"/>
        <v>36512561</v>
      </c>
      <c r="U29" s="326">
        <f t="shared" si="2"/>
        <v>0.06865463002588351</v>
      </c>
      <c r="V29" s="405">
        <f t="shared" si="3"/>
        <v>39185405</v>
      </c>
      <c r="W29" s="405">
        <f t="shared" si="4"/>
        <v>39185405</v>
      </c>
      <c r="X29" s="405">
        <f t="shared" si="5"/>
        <v>0</v>
      </c>
    </row>
    <row r="30" spans="1:24" s="49" customFormat="1" ht="15.75" customHeight="1">
      <c r="A30" s="47" t="s">
        <v>22</v>
      </c>
      <c r="B30" s="48" t="s">
        <v>145</v>
      </c>
      <c r="C30" s="327">
        <f t="shared" si="6"/>
        <v>291775</v>
      </c>
      <c r="D30" s="328">
        <v>143000</v>
      </c>
      <c r="E30" s="328">
        <v>148775</v>
      </c>
      <c r="F30" s="328">
        <v>0</v>
      </c>
      <c r="G30" s="328">
        <v>0</v>
      </c>
      <c r="H30" s="327">
        <f t="shared" si="12"/>
        <v>291775</v>
      </c>
      <c r="I30" s="327">
        <f t="shared" si="8"/>
        <v>218240</v>
      </c>
      <c r="J30" s="329">
        <f t="shared" si="13"/>
        <v>75240</v>
      </c>
      <c r="K30" s="328">
        <v>75240</v>
      </c>
      <c r="L30" s="328">
        <v>0</v>
      </c>
      <c r="M30" s="328">
        <v>0</v>
      </c>
      <c r="N30" s="328">
        <v>143000</v>
      </c>
      <c r="O30" s="328">
        <v>0</v>
      </c>
      <c r="P30" s="328">
        <v>0</v>
      </c>
      <c r="Q30" s="328">
        <v>73535</v>
      </c>
      <c r="R30" s="328">
        <v>0</v>
      </c>
      <c r="S30" s="328">
        <v>0</v>
      </c>
      <c r="T30" s="327">
        <f t="shared" si="14"/>
        <v>216535</v>
      </c>
      <c r="U30" s="326">
        <f t="shared" si="2"/>
        <v>0.34475806451612906</v>
      </c>
      <c r="V30" s="405">
        <f t="shared" si="3"/>
        <v>291775</v>
      </c>
      <c r="W30" s="405">
        <f t="shared" si="4"/>
        <v>291775</v>
      </c>
      <c r="X30" s="405">
        <f t="shared" si="5"/>
        <v>0</v>
      </c>
    </row>
    <row r="31" spans="1:24" s="49" customFormat="1" ht="15.75" customHeight="1">
      <c r="A31" s="47" t="s">
        <v>23</v>
      </c>
      <c r="B31" s="51" t="s">
        <v>144</v>
      </c>
      <c r="C31" s="327">
        <f t="shared" si="6"/>
        <v>0</v>
      </c>
      <c r="D31" s="328">
        <v>0</v>
      </c>
      <c r="E31" s="328">
        <v>0</v>
      </c>
      <c r="F31" s="328">
        <v>0</v>
      </c>
      <c r="G31" s="328">
        <v>0</v>
      </c>
      <c r="H31" s="327">
        <f t="shared" si="12"/>
        <v>0</v>
      </c>
      <c r="I31" s="327">
        <f t="shared" si="8"/>
        <v>0</v>
      </c>
      <c r="J31" s="329">
        <f t="shared" si="13"/>
        <v>0</v>
      </c>
      <c r="K31" s="328">
        <v>0</v>
      </c>
      <c r="L31" s="328">
        <v>0</v>
      </c>
      <c r="M31" s="328">
        <v>0</v>
      </c>
      <c r="N31" s="328">
        <v>0</v>
      </c>
      <c r="O31" s="328">
        <v>0</v>
      </c>
      <c r="P31" s="328">
        <v>0</v>
      </c>
      <c r="Q31" s="328">
        <v>0</v>
      </c>
      <c r="R31" s="328">
        <v>0</v>
      </c>
      <c r="S31" s="328">
        <v>0</v>
      </c>
      <c r="T31" s="327">
        <f t="shared" si="14"/>
        <v>0</v>
      </c>
      <c r="U31" s="326">
        <f t="shared" si="2"/>
      </c>
      <c r="V31" s="405">
        <f t="shared" si="3"/>
        <v>0</v>
      </c>
      <c r="W31" s="405">
        <f t="shared" si="4"/>
        <v>0</v>
      </c>
      <c r="X31" s="405">
        <f t="shared" si="5"/>
        <v>0</v>
      </c>
    </row>
    <row r="32" spans="1:24" s="49" customFormat="1" ht="15.75" customHeight="1">
      <c r="A32" s="47" t="s">
        <v>24</v>
      </c>
      <c r="B32" s="48" t="s">
        <v>128</v>
      </c>
      <c r="C32" s="327">
        <f t="shared" si="6"/>
        <v>15949562</v>
      </c>
      <c r="D32" s="328">
        <v>13153586</v>
      </c>
      <c r="E32" s="328">
        <v>2795976</v>
      </c>
      <c r="F32" s="328">
        <v>119400</v>
      </c>
      <c r="G32" s="328">
        <v>0</v>
      </c>
      <c r="H32" s="327">
        <f t="shared" si="12"/>
        <v>15830162</v>
      </c>
      <c r="I32" s="327">
        <f t="shared" si="8"/>
        <v>4550330</v>
      </c>
      <c r="J32" s="329">
        <f t="shared" si="13"/>
        <v>1981763</v>
      </c>
      <c r="K32" s="328">
        <v>1358563</v>
      </c>
      <c r="L32" s="328">
        <v>623200</v>
      </c>
      <c r="M32" s="328">
        <v>0</v>
      </c>
      <c r="N32" s="328">
        <v>2568567</v>
      </c>
      <c r="O32" s="328">
        <v>0</v>
      </c>
      <c r="P32" s="328">
        <v>0</v>
      </c>
      <c r="Q32" s="328">
        <v>11279832</v>
      </c>
      <c r="R32" s="328">
        <v>0</v>
      </c>
      <c r="S32" s="328">
        <v>0</v>
      </c>
      <c r="T32" s="327">
        <f t="shared" si="14"/>
        <v>13848399</v>
      </c>
      <c r="U32" s="326">
        <f t="shared" si="2"/>
        <v>0.4355207204752183</v>
      </c>
      <c r="V32" s="405">
        <f t="shared" si="3"/>
        <v>15830162</v>
      </c>
      <c r="W32" s="405">
        <f t="shared" si="4"/>
        <v>15830162</v>
      </c>
      <c r="X32" s="405">
        <f t="shared" si="5"/>
        <v>0</v>
      </c>
    </row>
    <row r="33" spans="1:24" s="49" customFormat="1" ht="15.75" customHeight="1">
      <c r="A33" s="47" t="s">
        <v>25</v>
      </c>
      <c r="B33" s="48" t="s">
        <v>129</v>
      </c>
      <c r="C33" s="327">
        <f t="shared" si="6"/>
        <v>0</v>
      </c>
      <c r="D33" s="328">
        <v>0</v>
      </c>
      <c r="E33" s="328">
        <v>0</v>
      </c>
      <c r="F33" s="328">
        <v>0</v>
      </c>
      <c r="G33" s="328">
        <v>0</v>
      </c>
      <c r="H33" s="327">
        <f t="shared" si="12"/>
        <v>0</v>
      </c>
      <c r="I33" s="327">
        <f t="shared" si="8"/>
        <v>0</v>
      </c>
      <c r="J33" s="329">
        <f t="shared" si="13"/>
        <v>0</v>
      </c>
      <c r="K33" s="328">
        <v>0</v>
      </c>
      <c r="L33" s="328">
        <v>0</v>
      </c>
      <c r="M33" s="328">
        <v>0</v>
      </c>
      <c r="N33" s="328">
        <v>0</v>
      </c>
      <c r="O33" s="328">
        <v>0</v>
      </c>
      <c r="P33" s="328">
        <v>0</v>
      </c>
      <c r="Q33" s="328">
        <v>0</v>
      </c>
      <c r="R33" s="328">
        <v>0</v>
      </c>
      <c r="S33" s="328">
        <v>0</v>
      </c>
      <c r="T33" s="327">
        <f t="shared" si="14"/>
        <v>0</v>
      </c>
      <c r="U33" s="326">
        <f t="shared" si="2"/>
      </c>
      <c r="V33" s="405">
        <f t="shared" si="3"/>
        <v>0</v>
      </c>
      <c r="W33" s="405">
        <f t="shared" si="4"/>
        <v>0</v>
      </c>
      <c r="X33" s="405">
        <f t="shared" si="5"/>
        <v>0</v>
      </c>
    </row>
    <row r="34" spans="1:24" s="49" customFormat="1" ht="15.75" customHeight="1">
      <c r="A34" s="47" t="s">
        <v>26</v>
      </c>
      <c r="B34" s="48" t="s">
        <v>32</v>
      </c>
      <c r="C34" s="327">
        <f t="shared" si="6"/>
        <v>13590614</v>
      </c>
      <c r="D34" s="328">
        <v>7092146</v>
      </c>
      <c r="E34" s="328">
        <v>6498468</v>
      </c>
      <c r="F34" s="328">
        <v>658700</v>
      </c>
      <c r="G34" s="328">
        <v>0</v>
      </c>
      <c r="H34" s="327">
        <f t="shared" si="12"/>
        <v>12931914</v>
      </c>
      <c r="I34" s="327">
        <f t="shared" si="8"/>
        <v>10382598</v>
      </c>
      <c r="J34" s="329">
        <f t="shared" si="13"/>
        <v>5392312</v>
      </c>
      <c r="K34" s="328">
        <v>3411598</v>
      </c>
      <c r="L34" s="328">
        <v>1980714</v>
      </c>
      <c r="M34" s="328">
        <v>0</v>
      </c>
      <c r="N34" s="328">
        <v>2761154</v>
      </c>
      <c r="O34" s="328">
        <v>0</v>
      </c>
      <c r="P34" s="328">
        <v>2229132</v>
      </c>
      <c r="Q34" s="328">
        <v>2549316</v>
      </c>
      <c r="R34" s="328">
        <v>0</v>
      </c>
      <c r="S34" s="328">
        <v>0</v>
      </c>
      <c r="T34" s="327">
        <f t="shared" si="14"/>
        <v>7539602</v>
      </c>
      <c r="U34" s="326">
        <f t="shared" si="2"/>
        <v>0.5193605685205187</v>
      </c>
      <c r="V34" s="405">
        <f t="shared" si="3"/>
        <v>12931914</v>
      </c>
      <c r="W34" s="405">
        <f t="shared" si="4"/>
        <v>12931914</v>
      </c>
      <c r="X34" s="405">
        <f t="shared" si="5"/>
        <v>0</v>
      </c>
    </row>
    <row r="35" spans="1:24" s="49" customFormat="1" ht="15.75" customHeight="1">
      <c r="A35" s="47" t="s">
        <v>27</v>
      </c>
      <c r="B35" s="48" t="s">
        <v>34</v>
      </c>
      <c r="C35" s="327">
        <f t="shared" si="6"/>
        <v>1168379</v>
      </c>
      <c r="D35" s="328">
        <v>1168379</v>
      </c>
      <c r="E35" s="328">
        <v>0</v>
      </c>
      <c r="F35" s="328">
        <v>0</v>
      </c>
      <c r="G35" s="328">
        <v>0</v>
      </c>
      <c r="H35" s="327">
        <f t="shared" si="12"/>
        <v>1168379</v>
      </c>
      <c r="I35" s="327">
        <f t="shared" si="8"/>
        <v>1048774</v>
      </c>
      <c r="J35" s="329">
        <f t="shared" si="13"/>
        <v>32963</v>
      </c>
      <c r="K35" s="328">
        <v>32963</v>
      </c>
      <c r="L35" s="328">
        <v>0</v>
      </c>
      <c r="M35" s="328">
        <v>0</v>
      </c>
      <c r="N35" s="328">
        <v>1015811</v>
      </c>
      <c r="O35" s="328">
        <v>0</v>
      </c>
      <c r="P35" s="328">
        <v>0</v>
      </c>
      <c r="Q35" s="328">
        <v>119605</v>
      </c>
      <c r="R35" s="328">
        <v>0</v>
      </c>
      <c r="S35" s="328">
        <v>0</v>
      </c>
      <c r="T35" s="327">
        <f t="shared" si="14"/>
        <v>1135416</v>
      </c>
      <c r="U35" s="326">
        <f t="shared" si="2"/>
        <v>0.031430031636939894</v>
      </c>
      <c r="V35" s="405">
        <f t="shared" si="3"/>
        <v>1168379</v>
      </c>
      <c r="W35" s="405">
        <f t="shared" si="4"/>
        <v>1168379</v>
      </c>
      <c r="X35" s="405">
        <f t="shared" si="5"/>
        <v>0</v>
      </c>
    </row>
    <row r="36" spans="1:24" s="49" customFormat="1" ht="15.75" customHeight="1">
      <c r="A36" s="47" t="s">
        <v>29</v>
      </c>
      <c r="B36" s="48" t="s">
        <v>35</v>
      </c>
      <c r="C36" s="327">
        <f t="shared" si="6"/>
        <v>0</v>
      </c>
      <c r="D36" s="328"/>
      <c r="E36" s="328"/>
      <c r="F36" s="328"/>
      <c r="G36" s="328"/>
      <c r="H36" s="327">
        <f t="shared" si="12"/>
        <v>0</v>
      </c>
      <c r="I36" s="327">
        <f t="shared" si="8"/>
        <v>0</v>
      </c>
      <c r="J36" s="329">
        <f t="shared" si="13"/>
        <v>0</v>
      </c>
      <c r="K36" s="328"/>
      <c r="L36" s="328"/>
      <c r="M36" s="328"/>
      <c r="N36" s="328"/>
      <c r="O36" s="328"/>
      <c r="P36" s="328"/>
      <c r="Q36" s="328"/>
      <c r="R36" s="328"/>
      <c r="S36" s="328"/>
      <c r="T36" s="327">
        <f t="shared" si="14"/>
        <v>0</v>
      </c>
      <c r="U36" s="326">
        <f t="shared" si="2"/>
      </c>
      <c r="V36" s="405">
        <f t="shared" si="3"/>
        <v>0</v>
      </c>
      <c r="W36" s="405">
        <f t="shared" si="4"/>
        <v>0</v>
      </c>
      <c r="X36" s="405">
        <f t="shared" si="5"/>
        <v>0</v>
      </c>
    </row>
    <row r="37" spans="1:24" s="49" customFormat="1" ht="15.75" customHeight="1">
      <c r="A37" s="47" t="s">
        <v>30</v>
      </c>
      <c r="B37" s="48" t="s">
        <v>143</v>
      </c>
      <c r="C37" s="327">
        <f t="shared" si="6"/>
        <v>0</v>
      </c>
      <c r="D37" s="328"/>
      <c r="E37" s="328"/>
      <c r="F37" s="328"/>
      <c r="G37" s="328"/>
      <c r="H37" s="327">
        <f t="shared" si="12"/>
        <v>0</v>
      </c>
      <c r="I37" s="327">
        <f t="shared" si="8"/>
        <v>0</v>
      </c>
      <c r="J37" s="329">
        <f t="shared" si="13"/>
        <v>0</v>
      </c>
      <c r="K37" s="328"/>
      <c r="L37" s="328"/>
      <c r="M37" s="328"/>
      <c r="N37" s="328"/>
      <c r="O37" s="328"/>
      <c r="P37" s="328"/>
      <c r="Q37" s="328"/>
      <c r="R37" s="328"/>
      <c r="S37" s="328"/>
      <c r="T37" s="327">
        <f t="shared" si="14"/>
        <v>0</v>
      </c>
      <c r="U37" s="326">
        <f t="shared" si="2"/>
      </c>
      <c r="V37" s="405">
        <f t="shared" si="3"/>
        <v>0</v>
      </c>
      <c r="W37" s="405">
        <f t="shared" si="4"/>
        <v>0</v>
      </c>
      <c r="X37" s="405">
        <f t="shared" si="5"/>
        <v>0</v>
      </c>
    </row>
    <row r="38" spans="1:24" s="49" customFormat="1" ht="15.75" customHeight="1">
      <c r="A38" s="47" t="s">
        <v>104</v>
      </c>
      <c r="B38" s="48" t="s">
        <v>142</v>
      </c>
      <c r="C38" s="327">
        <f t="shared" si="6"/>
        <v>0</v>
      </c>
      <c r="D38" s="328"/>
      <c r="E38" s="328"/>
      <c r="F38" s="328"/>
      <c r="G38" s="328"/>
      <c r="H38" s="327">
        <f t="shared" si="12"/>
        <v>0</v>
      </c>
      <c r="I38" s="327">
        <f t="shared" si="8"/>
        <v>0</v>
      </c>
      <c r="J38" s="329">
        <f t="shared" si="13"/>
        <v>0</v>
      </c>
      <c r="K38" s="328"/>
      <c r="L38" s="328"/>
      <c r="M38" s="328"/>
      <c r="N38" s="328"/>
      <c r="O38" s="328"/>
      <c r="P38" s="328"/>
      <c r="Q38" s="328"/>
      <c r="R38" s="328"/>
      <c r="S38" s="328"/>
      <c r="T38" s="327">
        <f t="shared" si="14"/>
        <v>0</v>
      </c>
      <c r="U38" s="326">
        <f t="shared" si="2"/>
      </c>
      <c r="V38" s="405">
        <f t="shared" si="3"/>
        <v>0</v>
      </c>
      <c r="W38" s="405">
        <f t="shared" si="4"/>
        <v>0</v>
      </c>
      <c r="X38" s="405">
        <f t="shared" si="5"/>
        <v>0</v>
      </c>
    </row>
    <row r="39" spans="1:24" s="49" customFormat="1" ht="15.75" customHeight="1">
      <c r="A39" s="47" t="s">
        <v>101</v>
      </c>
      <c r="B39" s="48" t="s">
        <v>102</v>
      </c>
      <c r="C39" s="327">
        <f t="shared" si="6"/>
        <v>0</v>
      </c>
      <c r="D39" s="328"/>
      <c r="E39" s="328"/>
      <c r="F39" s="328"/>
      <c r="G39" s="328"/>
      <c r="H39" s="327">
        <f t="shared" si="12"/>
        <v>0</v>
      </c>
      <c r="I39" s="327">
        <f t="shared" si="8"/>
        <v>0</v>
      </c>
      <c r="J39" s="329">
        <f t="shared" si="13"/>
        <v>0</v>
      </c>
      <c r="K39" s="328"/>
      <c r="L39" s="328"/>
      <c r="M39" s="328"/>
      <c r="N39" s="328"/>
      <c r="O39" s="328"/>
      <c r="P39" s="328"/>
      <c r="Q39" s="328"/>
      <c r="R39" s="328"/>
      <c r="S39" s="328"/>
      <c r="T39" s="327">
        <f t="shared" si="14"/>
        <v>0</v>
      </c>
      <c r="U39" s="326">
        <f t="shared" si="2"/>
      </c>
      <c r="V39" s="405">
        <f t="shared" si="3"/>
        <v>0</v>
      </c>
      <c r="W39" s="405">
        <f t="shared" si="4"/>
        <v>0</v>
      </c>
      <c r="X39" s="405">
        <f t="shared" si="5"/>
        <v>0</v>
      </c>
    </row>
    <row r="40" spans="1:24" s="5" customFormat="1" ht="20.25" customHeight="1">
      <c r="A40" s="571" t="str">
        <f>TT!C7</f>
        <v>Sơn La, ngày 01 tháng 9 năm 2021</v>
      </c>
      <c r="B40" s="572"/>
      <c r="C40" s="572"/>
      <c r="D40" s="572"/>
      <c r="E40" s="572"/>
      <c r="F40" s="215"/>
      <c r="G40" s="215"/>
      <c r="H40" s="215"/>
      <c r="I40" s="216"/>
      <c r="J40" s="216"/>
      <c r="K40" s="216"/>
      <c r="L40" s="216"/>
      <c r="M40" s="216"/>
      <c r="N40" s="573" t="str">
        <f>TT!C4</f>
        <v>Sơn La, ngày 01 tháng 9 năm 2021</v>
      </c>
      <c r="O40" s="574"/>
      <c r="P40" s="574"/>
      <c r="Q40" s="574"/>
      <c r="R40" s="574"/>
      <c r="S40" s="574"/>
      <c r="T40" s="574"/>
      <c r="U40" s="574"/>
      <c r="V40" s="406"/>
      <c r="W40" s="406"/>
      <c r="X40" s="406"/>
    </row>
    <row r="41" spans="1:21" ht="15.75" customHeight="1">
      <c r="A41" s="575" t="s">
        <v>282</v>
      </c>
      <c r="B41" s="576"/>
      <c r="C41" s="576"/>
      <c r="D41" s="576"/>
      <c r="E41" s="576"/>
      <c r="F41" s="217"/>
      <c r="G41" s="217"/>
      <c r="H41" s="217"/>
      <c r="I41" s="165"/>
      <c r="J41" s="165"/>
      <c r="K41" s="165"/>
      <c r="L41" s="165"/>
      <c r="M41" s="165"/>
      <c r="N41" s="577" t="str">
        <f>TT!C5</f>
        <v>PHÓ CỤC TRƯỞNG</v>
      </c>
      <c r="O41" s="577"/>
      <c r="P41" s="577"/>
      <c r="Q41" s="577"/>
      <c r="R41" s="577"/>
      <c r="S41" s="577"/>
      <c r="T41" s="577"/>
      <c r="U41" s="577"/>
    </row>
    <row r="42" spans="1:21" ht="80.25" customHeight="1">
      <c r="A42" s="218"/>
      <c r="B42" s="218"/>
      <c r="C42" s="218"/>
      <c r="D42" s="218"/>
      <c r="E42" s="218"/>
      <c r="F42" s="159"/>
      <c r="G42" s="159"/>
      <c r="H42" s="159"/>
      <c r="I42" s="165"/>
      <c r="J42" s="165"/>
      <c r="K42" s="165"/>
      <c r="L42" s="165"/>
      <c r="M42" s="165"/>
      <c r="N42" s="165"/>
      <c r="O42" s="165"/>
      <c r="P42" s="159"/>
      <c r="Q42" s="219"/>
      <c r="R42" s="159"/>
      <c r="S42" s="165"/>
      <c r="T42" s="161"/>
      <c r="U42" s="161"/>
    </row>
    <row r="43" spans="1:21" ht="15.75" customHeight="1">
      <c r="A43" s="578" t="str">
        <f>TT!C6</f>
        <v>Nguyễn Thị Ngọc</v>
      </c>
      <c r="B43" s="578"/>
      <c r="C43" s="578"/>
      <c r="D43" s="578"/>
      <c r="E43" s="578"/>
      <c r="F43" s="220" t="s">
        <v>2</v>
      </c>
      <c r="G43" s="220"/>
      <c r="H43" s="220"/>
      <c r="I43" s="220"/>
      <c r="J43" s="220"/>
      <c r="K43" s="220"/>
      <c r="L43" s="220"/>
      <c r="M43" s="220"/>
      <c r="N43" s="579" t="str">
        <f>TT!C3</f>
        <v>Lò Anh Vĩnh</v>
      </c>
      <c r="O43" s="579"/>
      <c r="P43" s="579"/>
      <c r="Q43" s="579"/>
      <c r="R43" s="579"/>
      <c r="S43" s="579"/>
      <c r="T43" s="579"/>
      <c r="U43" s="579"/>
    </row>
    <row r="44" spans="1:21" ht="15.75">
      <c r="A44" s="28"/>
      <c r="B44" s="28"/>
      <c r="C44" s="28"/>
      <c r="D44" s="28"/>
      <c r="E44" s="28"/>
      <c r="F44" s="28"/>
      <c r="G44" s="28"/>
      <c r="H44" s="28"/>
      <c r="I44" s="28"/>
      <c r="J44" s="28"/>
      <c r="K44" s="28"/>
      <c r="L44" s="28"/>
      <c r="M44" s="29"/>
      <c r="N44" s="29"/>
      <c r="O44" s="29"/>
      <c r="P44" s="29"/>
      <c r="Q44" s="29"/>
      <c r="R44" s="29"/>
      <c r="S44" s="29"/>
      <c r="T44" s="29"/>
      <c r="U44" s="29"/>
    </row>
  </sheetData>
  <sheetProtection formatCells="0" formatColumns="0" formatRows="0" insertRows="0"/>
  <mergeCells count="34">
    <mergeCell ref="P1:U1"/>
    <mergeCell ref="E1:N1"/>
    <mergeCell ref="A3:A7"/>
    <mergeCell ref="A8:B8"/>
    <mergeCell ref="A11:B11"/>
    <mergeCell ref="H3:H7"/>
    <mergeCell ref="C3:C7"/>
    <mergeCell ref="K5:M6"/>
    <mergeCell ref="D4:D7"/>
    <mergeCell ref="E4:E7"/>
    <mergeCell ref="I4:I7"/>
    <mergeCell ref="I3:S3"/>
    <mergeCell ref="S4:S7"/>
    <mergeCell ref="J5:J7"/>
    <mergeCell ref="J4:P4"/>
    <mergeCell ref="N5:N7"/>
    <mergeCell ref="O5:O7"/>
    <mergeCell ref="P5:P7"/>
    <mergeCell ref="Q4:Q7"/>
    <mergeCell ref="R4:R7"/>
    <mergeCell ref="A1:D1"/>
    <mergeCell ref="D3:E3"/>
    <mergeCell ref="F3:F7"/>
    <mergeCell ref="G3:G7"/>
    <mergeCell ref="P2:U2"/>
    <mergeCell ref="B3:B7"/>
    <mergeCell ref="T3:T7"/>
    <mergeCell ref="U3:U7"/>
    <mergeCell ref="A40:E40"/>
    <mergeCell ref="N40:U40"/>
    <mergeCell ref="A41:E41"/>
    <mergeCell ref="N41:U41"/>
    <mergeCell ref="A43:E43"/>
    <mergeCell ref="N43:U43"/>
  </mergeCells>
  <printOptions/>
  <pageMargins left="0.393700787401575" right="0.393700787401575" top="0.393700787401575" bottom="0.393700787401575" header="0.31496062992126" footer="0.31496062992126"/>
  <pageSetup horizontalDpi="600" verticalDpi="600" orientation="landscape" paperSize="9" scale="66"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V39"/>
  <sheetViews>
    <sheetView view="pageBreakPreview" zoomScaleSheetLayoutView="100" zoomScalePageLayoutView="0" workbookViewId="0" topLeftCell="A16">
      <selection activeCell="I34" sqref="I34"/>
    </sheetView>
  </sheetViews>
  <sheetFormatPr defaultColWidth="9.00390625" defaultRowHeight="15.75"/>
  <cols>
    <col min="1" max="1" width="3.50390625" style="4" customWidth="1"/>
    <col min="2" max="2" width="25.875" style="4" customWidth="1"/>
    <col min="3" max="3" width="6.25390625" style="4" customWidth="1"/>
    <col min="4" max="4" width="5.875" style="4" customWidth="1"/>
    <col min="5" max="5" width="8.125" style="4" customWidth="1"/>
    <col min="6" max="6" width="4.875" style="4" customWidth="1"/>
    <col min="7" max="7" width="4.625" style="4" customWidth="1"/>
    <col min="8" max="8" width="6.50390625" style="4" customWidth="1"/>
    <col min="9" max="9" width="6.125" style="4" customWidth="1"/>
    <col min="10" max="10" width="7.625" style="4" customWidth="1"/>
    <col min="11" max="11" width="6.875" style="4" customWidth="1"/>
    <col min="12" max="12" width="6.75390625" style="8" customWidth="1"/>
    <col min="13" max="13" width="7.625" style="8" customWidth="1"/>
    <col min="14" max="14" width="6.75390625" style="8" customWidth="1"/>
    <col min="15" max="16" width="5.25390625" style="8" customWidth="1"/>
    <col min="17" max="17" width="5.625" style="8" customWidth="1"/>
    <col min="18" max="18" width="7.875" style="8" customWidth="1"/>
    <col min="19" max="19" width="5.75390625" style="8" customWidth="1"/>
    <col min="20" max="20" width="6.00390625" style="8" customWidth="1"/>
    <col min="21" max="21" width="5.50390625" style="8" customWidth="1"/>
    <col min="22" max="22" width="7.00390625" style="8" customWidth="1"/>
    <col min="23" max="16384" width="9.00390625" style="4" customWidth="1"/>
  </cols>
  <sheetData>
    <row r="1" spans="1:22" ht="66.75" customHeight="1">
      <c r="A1" s="582" t="s">
        <v>151</v>
      </c>
      <c r="B1" s="582"/>
      <c r="C1" s="582"/>
      <c r="D1" s="582"/>
      <c r="E1" s="633" t="s">
        <v>121</v>
      </c>
      <c r="F1" s="633"/>
      <c r="G1" s="633"/>
      <c r="H1" s="633"/>
      <c r="I1" s="633"/>
      <c r="J1" s="633"/>
      <c r="K1" s="633"/>
      <c r="L1" s="633"/>
      <c r="M1" s="633"/>
      <c r="N1" s="633"/>
      <c r="O1" s="633"/>
      <c r="P1" s="633"/>
      <c r="Q1" s="634" t="s">
        <v>150</v>
      </c>
      <c r="R1" s="635"/>
      <c r="S1" s="635"/>
      <c r="T1" s="635"/>
      <c r="U1" s="635"/>
      <c r="V1" s="635"/>
    </row>
    <row r="2" spans="1:22" ht="15.75" customHeight="1">
      <c r="A2" s="25"/>
      <c r="B2" s="27"/>
      <c r="C2" s="27"/>
      <c r="D2" s="27"/>
      <c r="E2" s="6"/>
      <c r="F2" s="6"/>
      <c r="G2" s="6"/>
      <c r="H2" s="36"/>
      <c r="I2" s="38">
        <f>COUNTBLANK(E9:V37)</f>
        <v>522</v>
      </c>
      <c r="J2" s="38">
        <f>COUNTA(E9:V37)</f>
        <v>0</v>
      </c>
      <c r="K2" s="38">
        <f>I2+J2</f>
        <v>522</v>
      </c>
      <c r="L2" s="40"/>
      <c r="M2" s="26"/>
      <c r="N2" s="26"/>
      <c r="O2" s="26"/>
      <c r="P2" s="26"/>
      <c r="Q2" s="636" t="s">
        <v>122</v>
      </c>
      <c r="R2" s="636"/>
      <c r="S2" s="636"/>
      <c r="T2" s="636"/>
      <c r="U2" s="636"/>
      <c r="V2" s="636"/>
    </row>
    <row r="3" spans="1:22" s="11" customFormat="1" ht="15.75" customHeight="1">
      <c r="A3" s="620" t="s">
        <v>21</v>
      </c>
      <c r="B3" s="621"/>
      <c r="C3" s="626" t="s">
        <v>132</v>
      </c>
      <c r="D3" s="617" t="s">
        <v>134</v>
      </c>
      <c r="E3" s="601" t="s">
        <v>4</v>
      </c>
      <c r="F3" s="602"/>
      <c r="G3" s="614" t="s">
        <v>36</v>
      </c>
      <c r="H3" s="603" t="s">
        <v>82</v>
      </c>
      <c r="I3" s="629" t="s">
        <v>37</v>
      </c>
      <c r="J3" s="630"/>
      <c r="K3" s="630"/>
      <c r="L3" s="630"/>
      <c r="M3" s="630"/>
      <c r="N3" s="630"/>
      <c r="O3" s="630"/>
      <c r="P3" s="630"/>
      <c r="Q3" s="630"/>
      <c r="R3" s="630"/>
      <c r="S3" s="630"/>
      <c r="T3" s="631"/>
      <c r="U3" s="614" t="s">
        <v>103</v>
      </c>
      <c r="V3" s="632" t="s">
        <v>108</v>
      </c>
    </row>
    <row r="4" spans="1:22" s="12" customFormat="1" ht="15.75" customHeight="1">
      <c r="A4" s="622"/>
      <c r="B4" s="623"/>
      <c r="C4" s="627"/>
      <c r="D4" s="618"/>
      <c r="E4" s="617" t="s">
        <v>137</v>
      </c>
      <c r="F4" s="617" t="s">
        <v>62</v>
      </c>
      <c r="G4" s="615"/>
      <c r="H4" s="604"/>
      <c r="I4" s="606" t="s">
        <v>37</v>
      </c>
      <c r="J4" s="601" t="s">
        <v>38</v>
      </c>
      <c r="K4" s="609"/>
      <c r="L4" s="609"/>
      <c r="M4" s="609"/>
      <c r="N4" s="609"/>
      <c r="O4" s="609"/>
      <c r="P4" s="609"/>
      <c r="Q4" s="602"/>
      <c r="R4" s="603" t="s">
        <v>139</v>
      </c>
      <c r="S4" s="606" t="s">
        <v>148</v>
      </c>
      <c r="T4" s="603" t="s">
        <v>81</v>
      </c>
      <c r="U4" s="615"/>
      <c r="V4" s="632"/>
    </row>
    <row r="5" spans="1:22" s="11" customFormat="1" ht="15.75" customHeight="1">
      <c r="A5" s="622"/>
      <c r="B5" s="623"/>
      <c r="C5" s="627"/>
      <c r="D5" s="618"/>
      <c r="E5" s="618"/>
      <c r="F5" s="618"/>
      <c r="G5" s="615"/>
      <c r="H5" s="604"/>
      <c r="I5" s="607"/>
      <c r="J5" s="606" t="s">
        <v>61</v>
      </c>
      <c r="K5" s="601" t="s">
        <v>75</v>
      </c>
      <c r="L5" s="609"/>
      <c r="M5" s="609"/>
      <c r="N5" s="609"/>
      <c r="O5" s="609"/>
      <c r="P5" s="609"/>
      <c r="Q5" s="602"/>
      <c r="R5" s="604"/>
      <c r="S5" s="607"/>
      <c r="T5" s="604"/>
      <c r="U5" s="615"/>
      <c r="V5" s="632"/>
    </row>
    <row r="6" spans="1:22" s="11" customFormat="1" ht="15.75" customHeight="1">
      <c r="A6" s="622"/>
      <c r="B6" s="623"/>
      <c r="C6" s="627"/>
      <c r="D6" s="618"/>
      <c r="E6" s="618"/>
      <c r="F6" s="618"/>
      <c r="G6" s="615"/>
      <c r="H6" s="604"/>
      <c r="I6" s="607"/>
      <c r="J6" s="607"/>
      <c r="K6" s="606" t="s">
        <v>96</v>
      </c>
      <c r="L6" s="601" t="s">
        <v>75</v>
      </c>
      <c r="M6" s="609"/>
      <c r="N6" s="602"/>
      <c r="O6" s="606" t="s">
        <v>42</v>
      </c>
      <c r="P6" s="606" t="s">
        <v>147</v>
      </c>
      <c r="Q6" s="606" t="s">
        <v>46</v>
      </c>
      <c r="R6" s="604"/>
      <c r="S6" s="607"/>
      <c r="T6" s="604"/>
      <c r="U6" s="615"/>
      <c r="V6" s="632"/>
    </row>
    <row r="7" spans="1:22" s="11" customFormat="1" ht="44.25" customHeight="1">
      <c r="A7" s="624"/>
      <c r="B7" s="625"/>
      <c r="C7" s="628"/>
      <c r="D7" s="619"/>
      <c r="E7" s="619"/>
      <c r="F7" s="619"/>
      <c r="G7" s="616"/>
      <c r="H7" s="605"/>
      <c r="I7" s="608"/>
      <c r="J7" s="608"/>
      <c r="K7" s="608"/>
      <c r="L7" s="43" t="s">
        <v>39</v>
      </c>
      <c r="M7" s="43" t="s">
        <v>40</v>
      </c>
      <c r="N7" s="43" t="s">
        <v>53</v>
      </c>
      <c r="O7" s="608"/>
      <c r="P7" s="608"/>
      <c r="Q7" s="608"/>
      <c r="R7" s="605"/>
      <c r="S7" s="608"/>
      <c r="T7" s="605"/>
      <c r="U7" s="616"/>
      <c r="V7" s="632"/>
    </row>
    <row r="8" spans="1:22" ht="14.25" customHeight="1">
      <c r="A8" s="601" t="s">
        <v>3</v>
      </c>
      <c r="B8" s="602"/>
      <c r="C8" s="43" t="s">
        <v>13</v>
      </c>
      <c r="D8" s="43" t="s">
        <v>14</v>
      </c>
      <c r="E8" s="43" t="s">
        <v>19</v>
      </c>
      <c r="F8" s="43" t="s">
        <v>22</v>
      </c>
      <c r="G8" s="43" t="s">
        <v>23</v>
      </c>
      <c r="H8" s="43" t="s">
        <v>24</v>
      </c>
      <c r="I8" s="43" t="s">
        <v>25</v>
      </c>
      <c r="J8" s="43" t="s">
        <v>26</v>
      </c>
      <c r="K8" s="43" t="s">
        <v>27</v>
      </c>
      <c r="L8" s="43" t="s">
        <v>29</v>
      </c>
      <c r="M8" s="43" t="s">
        <v>30</v>
      </c>
      <c r="N8" s="43" t="s">
        <v>104</v>
      </c>
      <c r="O8" s="43" t="s">
        <v>101</v>
      </c>
      <c r="P8" s="43" t="s">
        <v>105</v>
      </c>
      <c r="Q8" s="43" t="s">
        <v>106</v>
      </c>
      <c r="R8" s="43" t="s">
        <v>107</v>
      </c>
      <c r="S8" s="43" t="s">
        <v>118</v>
      </c>
      <c r="T8" s="43" t="s">
        <v>131</v>
      </c>
      <c r="U8" s="43" t="s">
        <v>133</v>
      </c>
      <c r="V8" s="43" t="s">
        <v>149</v>
      </c>
    </row>
    <row r="9" spans="1:22" ht="14.25" customHeight="1">
      <c r="A9" s="601" t="s">
        <v>10</v>
      </c>
      <c r="B9" s="602"/>
      <c r="C9" s="45"/>
      <c r="D9" s="45"/>
      <c r="E9" s="45"/>
      <c r="F9" s="45"/>
      <c r="G9" s="45"/>
      <c r="H9" s="45"/>
      <c r="I9" s="45"/>
      <c r="J9" s="45"/>
      <c r="K9" s="45"/>
      <c r="L9" s="45"/>
      <c r="M9" s="45"/>
      <c r="N9" s="45"/>
      <c r="O9" s="45"/>
      <c r="P9" s="45"/>
      <c r="Q9" s="45"/>
      <c r="R9" s="45"/>
      <c r="S9" s="45"/>
      <c r="T9" s="45"/>
      <c r="U9" s="45"/>
      <c r="V9" s="45"/>
    </row>
    <row r="10" spans="1:22" ht="14.25" customHeight="1">
      <c r="A10" s="43" t="s">
        <v>0</v>
      </c>
      <c r="B10" s="46" t="s">
        <v>89</v>
      </c>
      <c r="C10" s="45"/>
      <c r="D10" s="45"/>
      <c r="E10" s="45"/>
      <c r="F10" s="45"/>
      <c r="G10" s="45"/>
      <c r="H10" s="45"/>
      <c r="I10" s="45"/>
      <c r="J10" s="45"/>
      <c r="K10" s="45"/>
      <c r="L10" s="45"/>
      <c r="M10" s="45"/>
      <c r="N10" s="45"/>
      <c r="O10" s="45"/>
      <c r="P10" s="45"/>
      <c r="Q10" s="45"/>
      <c r="R10" s="45"/>
      <c r="S10" s="45"/>
      <c r="T10" s="45"/>
      <c r="U10" s="45"/>
      <c r="V10" s="45"/>
    </row>
    <row r="11" spans="1:22" ht="14.25" customHeight="1">
      <c r="A11" s="47" t="s">
        <v>13</v>
      </c>
      <c r="B11" s="48" t="s">
        <v>31</v>
      </c>
      <c r="C11" s="45"/>
      <c r="D11" s="45"/>
      <c r="E11" s="45"/>
      <c r="F11" s="45"/>
      <c r="G11" s="45"/>
      <c r="H11" s="45"/>
      <c r="I11" s="45"/>
      <c r="J11" s="45"/>
      <c r="K11" s="45"/>
      <c r="L11" s="45"/>
      <c r="M11" s="45"/>
      <c r="N11" s="45"/>
      <c r="O11" s="45"/>
      <c r="P11" s="45"/>
      <c r="Q11" s="45"/>
      <c r="R11" s="45"/>
      <c r="S11" s="45"/>
      <c r="T11" s="45"/>
      <c r="U11" s="45"/>
      <c r="V11" s="45"/>
    </row>
    <row r="12" spans="1:22" ht="14.25" customHeight="1">
      <c r="A12" s="47" t="s">
        <v>14</v>
      </c>
      <c r="B12" s="49" t="s">
        <v>33</v>
      </c>
      <c r="C12" s="45"/>
      <c r="D12" s="45"/>
      <c r="E12" s="45"/>
      <c r="F12" s="45"/>
      <c r="G12" s="45"/>
      <c r="H12" s="45"/>
      <c r="I12" s="45"/>
      <c r="J12" s="45"/>
      <c r="K12" s="45"/>
      <c r="L12" s="45"/>
      <c r="M12" s="45"/>
      <c r="N12" s="45"/>
      <c r="O12" s="45"/>
      <c r="P12" s="45"/>
      <c r="Q12" s="45"/>
      <c r="R12" s="45"/>
      <c r="S12" s="45"/>
      <c r="T12" s="45"/>
      <c r="U12" s="45"/>
      <c r="V12" s="45"/>
    </row>
    <row r="13" spans="1:22" ht="14.25" customHeight="1">
      <c r="A13" s="47" t="s">
        <v>19</v>
      </c>
      <c r="B13" s="50" t="s">
        <v>141</v>
      </c>
      <c r="C13" s="45"/>
      <c r="D13" s="45"/>
      <c r="E13" s="45"/>
      <c r="F13" s="45"/>
      <c r="G13" s="45"/>
      <c r="H13" s="45"/>
      <c r="I13" s="45"/>
      <c r="J13" s="45"/>
      <c r="K13" s="45"/>
      <c r="L13" s="45"/>
      <c r="M13" s="45"/>
      <c r="N13" s="45"/>
      <c r="O13" s="45"/>
      <c r="P13" s="45"/>
      <c r="Q13" s="45"/>
      <c r="R13" s="45"/>
      <c r="S13" s="45"/>
      <c r="T13" s="45"/>
      <c r="U13" s="45"/>
      <c r="V13" s="45"/>
    </row>
    <row r="14" spans="1:22" ht="15.75">
      <c r="A14" s="47" t="s">
        <v>22</v>
      </c>
      <c r="B14" s="48" t="s">
        <v>145</v>
      </c>
      <c r="C14" s="45"/>
      <c r="D14" s="45"/>
      <c r="E14" s="45"/>
      <c r="F14" s="45"/>
      <c r="G14" s="45"/>
      <c r="H14" s="45"/>
      <c r="I14" s="45"/>
      <c r="J14" s="45"/>
      <c r="K14" s="45"/>
      <c r="L14" s="45"/>
      <c r="M14" s="45"/>
      <c r="N14" s="45"/>
      <c r="O14" s="45"/>
      <c r="P14" s="45"/>
      <c r="Q14" s="45"/>
      <c r="R14" s="45"/>
      <c r="S14" s="45"/>
      <c r="T14" s="45"/>
      <c r="U14" s="45"/>
      <c r="V14" s="52"/>
    </row>
    <row r="15" spans="1:22" ht="17.25" customHeight="1">
      <c r="A15" s="47" t="s">
        <v>23</v>
      </c>
      <c r="B15" s="51" t="s">
        <v>144</v>
      </c>
      <c r="C15" s="45"/>
      <c r="D15" s="45"/>
      <c r="E15" s="45"/>
      <c r="F15" s="45"/>
      <c r="G15" s="45"/>
      <c r="H15" s="45"/>
      <c r="I15" s="45"/>
      <c r="J15" s="45"/>
      <c r="K15" s="45"/>
      <c r="L15" s="45"/>
      <c r="M15" s="45"/>
      <c r="N15" s="45"/>
      <c r="O15" s="45"/>
      <c r="P15" s="45"/>
      <c r="Q15" s="45"/>
      <c r="R15" s="45"/>
      <c r="S15" s="45"/>
      <c r="T15" s="45"/>
      <c r="U15" s="45"/>
      <c r="V15" s="45"/>
    </row>
    <row r="16" spans="1:22" ht="17.25" customHeight="1">
      <c r="A16" s="47" t="s">
        <v>24</v>
      </c>
      <c r="B16" s="51" t="s">
        <v>146</v>
      </c>
      <c r="C16" s="45"/>
      <c r="D16" s="45"/>
      <c r="E16" s="45"/>
      <c r="F16" s="45"/>
      <c r="G16" s="45"/>
      <c r="H16" s="45"/>
      <c r="I16" s="45"/>
      <c r="J16" s="45"/>
      <c r="K16" s="45"/>
      <c r="L16" s="45"/>
      <c r="M16" s="45"/>
      <c r="N16" s="45"/>
      <c r="O16" s="45"/>
      <c r="P16" s="45"/>
      <c r="Q16" s="45"/>
      <c r="R16" s="45"/>
      <c r="S16" s="45"/>
      <c r="T16" s="45"/>
      <c r="U16" s="45"/>
      <c r="V16" s="45"/>
    </row>
    <row r="17" spans="1:22" ht="14.25" customHeight="1">
      <c r="A17" s="47" t="s">
        <v>25</v>
      </c>
      <c r="B17" s="48" t="s">
        <v>129</v>
      </c>
      <c r="C17" s="45"/>
      <c r="D17" s="45"/>
      <c r="E17" s="45"/>
      <c r="F17" s="45"/>
      <c r="G17" s="45"/>
      <c r="H17" s="45"/>
      <c r="I17" s="45"/>
      <c r="J17" s="45"/>
      <c r="K17" s="45"/>
      <c r="L17" s="45"/>
      <c r="M17" s="45"/>
      <c r="N17" s="45"/>
      <c r="O17" s="45"/>
      <c r="P17" s="45"/>
      <c r="Q17" s="45"/>
      <c r="R17" s="45"/>
      <c r="S17" s="45"/>
      <c r="T17" s="45"/>
      <c r="U17" s="45"/>
      <c r="V17" s="45"/>
    </row>
    <row r="18" spans="1:22" ht="14.25" customHeight="1">
      <c r="A18" s="47" t="s">
        <v>26</v>
      </c>
      <c r="B18" s="48" t="s">
        <v>32</v>
      </c>
      <c r="C18" s="45"/>
      <c r="D18" s="45"/>
      <c r="E18" s="45"/>
      <c r="F18" s="45"/>
      <c r="G18" s="45"/>
      <c r="H18" s="45"/>
      <c r="I18" s="45"/>
      <c r="J18" s="45"/>
      <c r="K18" s="45"/>
      <c r="L18" s="45"/>
      <c r="M18" s="45"/>
      <c r="N18" s="45"/>
      <c r="O18" s="45"/>
      <c r="P18" s="45"/>
      <c r="Q18" s="45"/>
      <c r="R18" s="45"/>
      <c r="S18" s="45"/>
      <c r="T18" s="45"/>
      <c r="U18" s="45"/>
      <c r="V18" s="45"/>
    </row>
    <row r="19" spans="1:22" ht="14.25" customHeight="1">
      <c r="A19" s="47" t="s">
        <v>27</v>
      </c>
      <c r="B19" s="48" t="s">
        <v>34</v>
      </c>
      <c r="C19" s="45"/>
      <c r="D19" s="45"/>
      <c r="E19" s="45"/>
      <c r="F19" s="45"/>
      <c r="G19" s="45"/>
      <c r="H19" s="45"/>
      <c r="I19" s="45"/>
      <c r="J19" s="45"/>
      <c r="K19" s="45"/>
      <c r="L19" s="45"/>
      <c r="M19" s="45"/>
      <c r="N19" s="45"/>
      <c r="O19" s="45"/>
      <c r="P19" s="45"/>
      <c r="Q19" s="45"/>
      <c r="R19" s="45"/>
      <c r="S19" s="45"/>
      <c r="T19" s="45"/>
      <c r="U19" s="45"/>
      <c r="V19" s="45"/>
    </row>
    <row r="20" spans="1:22" ht="14.25" customHeight="1">
      <c r="A20" s="47" t="s">
        <v>29</v>
      </c>
      <c r="B20" s="48" t="s">
        <v>35</v>
      </c>
      <c r="C20" s="45"/>
      <c r="D20" s="45"/>
      <c r="E20" s="45"/>
      <c r="F20" s="45"/>
      <c r="G20" s="45"/>
      <c r="H20" s="45"/>
      <c r="I20" s="45"/>
      <c r="J20" s="45"/>
      <c r="K20" s="45"/>
      <c r="L20" s="45"/>
      <c r="M20" s="45"/>
      <c r="N20" s="45"/>
      <c r="O20" s="45"/>
      <c r="P20" s="45"/>
      <c r="Q20" s="45"/>
      <c r="R20" s="45"/>
      <c r="S20" s="45"/>
      <c r="T20" s="45"/>
      <c r="U20" s="45"/>
      <c r="V20" s="45"/>
    </row>
    <row r="21" spans="1:22" ht="14.25" customHeight="1">
      <c r="A21" s="47" t="s">
        <v>30</v>
      </c>
      <c r="B21" s="48" t="s">
        <v>143</v>
      </c>
      <c r="C21" s="45"/>
      <c r="D21" s="45"/>
      <c r="E21" s="45"/>
      <c r="F21" s="45"/>
      <c r="G21" s="45"/>
      <c r="H21" s="45"/>
      <c r="I21" s="45"/>
      <c r="J21" s="45"/>
      <c r="K21" s="45"/>
      <c r="L21" s="45"/>
      <c r="M21" s="45"/>
      <c r="N21" s="45"/>
      <c r="O21" s="45"/>
      <c r="P21" s="45"/>
      <c r="Q21" s="45"/>
      <c r="R21" s="45"/>
      <c r="S21" s="45"/>
      <c r="T21" s="45"/>
      <c r="U21" s="45"/>
      <c r="V21" s="45"/>
    </row>
    <row r="22" spans="1:22" ht="14.25" customHeight="1">
      <c r="A22" s="47" t="s">
        <v>104</v>
      </c>
      <c r="B22" s="48" t="s">
        <v>142</v>
      </c>
      <c r="C22" s="45"/>
      <c r="D22" s="45"/>
      <c r="E22" s="45"/>
      <c r="F22" s="45"/>
      <c r="G22" s="45"/>
      <c r="H22" s="45"/>
      <c r="I22" s="45"/>
      <c r="J22" s="45"/>
      <c r="K22" s="45"/>
      <c r="L22" s="45"/>
      <c r="M22" s="45"/>
      <c r="N22" s="45"/>
      <c r="O22" s="45"/>
      <c r="P22" s="45"/>
      <c r="Q22" s="45"/>
      <c r="R22" s="45"/>
      <c r="S22" s="45"/>
      <c r="T22" s="45"/>
      <c r="U22" s="45"/>
      <c r="V22" s="45"/>
    </row>
    <row r="23" spans="1:22" ht="14.25" customHeight="1">
      <c r="A23" s="47" t="s">
        <v>101</v>
      </c>
      <c r="B23" s="48" t="s">
        <v>102</v>
      </c>
      <c r="C23" s="45"/>
      <c r="D23" s="45"/>
      <c r="E23" s="45"/>
      <c r="F23" s="45"/>
      <c r="G23" s="45"/>
      <c r="H23" s="45"/>
      <c r="I23" s="45"/>
      <c r="J23" s="45"/>
      <c r="K23" s="45"/>
      <c r="L23" s="45"/>
      <c r="M23" s="45"/>
      <c r="N23" s="45"/>
      <c r="O23" s="45"/>
      <c r="P23" s="45"/>
      <c r="Q23" s="45"/>
      <c r="R23" s="45"/>
      <c r="S23" s="45"/>
      <c r="T23" s="45"/>
      <c r="U23" s="45"/>
      <c r="V23" s="45"/>
    </row>
    <row r="24" spans="1:22" ht="14.25" customHeight="1">
      <c r="A24" s="43" t="s">
        <v>1</v>
      </c>
      <c r="B24" s="46" t="s">
        <v>90</v>
      </c>
      <c r="C24" s="45"/>
      <c r="D24" s="45"/>
      <c r="E24" s="45"/>
      <c r="F24" s="45"/>
      <c r="G24" s="45"/>
      <c r="H24" s="45"/>
      <c r="I24" s="45"/>
      <c r="J24" s="45"/>
      <c r="K24" s="45"/>
      <c r="L24" s="45"/>
      <c r="M24" s="45"/>
      <c r="N24" s="45"/>
      <c r="O24" s="45"/>
      <c r="P24" s="45"/>
      <c r="Q24" s="45"/>
      <c r="R24" s="45"/>
      <c r="S24" s="45"/>
      <c r="T24" s="45"/>
      <c r="U24" s="45"/>
      <c r="V24" s="45"/>
    </row>
    <row r="25" spans="1:22" ht="14.25" customHeight="1">
      <c r="A25" s="47" t="s">
        <v>13</v>
      </c>
      <c r="B25" s="48" t="s">
        <v>31</v>
      </c>
      <c r="C25" s="45"/>
      <c r="D25" s="45"/>
      <c r="E25" s="45"/>
      <c r="F25" s="45"/>
      <c r="G25" s="45"/>
      <c r="H25" s="45"/>
      <c r="I25" s="45"/>
      <c r="J25" s="45"/>
      <c r="K25" s="45"/>
      <c r="L25" s="45"/>
      <c r="M25" s="45"/>
      <c r="N25" s="45"/>
      <c r="O25" s="45"/>
      <c r="P25" s="45"/>
      <c r="Q25" s="45"/>
      <c r="R25" s="45"/>
      <c r="S25" s="45"/>
      <c r="T25" s="45"/>
      <c r="U25" s="45"/>
      <c r="V25" s="45"/>
    </row>
    <row r="26" spans="1:22" ht="14.25" customHeight="1">
      <c r="A26" s="47" t="s">
        <v>14</v>
      </c>
      <c r="B26" s="49" t="s">
        <v>33</v>
      </c>
      <c r="C26" s="45"/>
      <c r="D26" s="45"/>
      <c r="E26" s="45"/>
      <c r="F26" s="45"/>
      <c r="G26" s="45"/>
      <c r="H26" s="45"/>
      <c r="I26" s="45"/>
      <c r="J26" s="45"/>
      <c r="K26" s="45"/>
      <c r="L26" s="45"/>
      <c r="M26" s="45"/>
      <c r="N26" s="45"/>
      <c r="O26" s="45"/>
      <c r="P26" s="45"/>
      <c r="Q26" s="45"/>
      <c r="R26" s="45"/>
      <c r="S26" s="45"/>
      <c r="T26" s="45"/>
      <c r="U26" s="45"/>
      <c r="V26" s="45"/>
    </row>
    <row r="27" spans="1:22" ht="14.25" customHeight="1">
      <c r="A27" s="47" t="s">
        <v>19</v>
      </c>
      <c r="B27" s="50" t="s">
        <v>141</v>
      </c>
      <c r="C27" s="45"/>
      <c r="D27" s="45"/>
      <c r="E27" s="45"/>
      <c r="F27" s="45"/>
      <c r="G27" s="45"/>
      <c r="H27" s="45"/>
      <c r="I27" s="45"/>
      <c r="J27" s="45"/>
      <c r="K27" s="45"/>
      <c r="L27" s="45"/>
      <c r="M27" s="45"/>
      <c r="N27" s="45"/>
      <c r="O27" s="45"/>
      <c r="P27" s="45"/>
      <c r="Q27" s="45"/>
      <c r="R27" s="45"/>
      <c r="S27" s="45"/>
      <c r="T27" s="45"/>
      <c r="U27" s="45"/>
      <c r="V27" s="45"/>
    </row>
    <row r="28" spans="1:22" ht="14.25" customHeight="1">
      <c r="A28" s="47" t="s">
        <v>22</v>
      </c>
      <c r="B28" s="48" t="s">
        <v>145</v>
      </c>
      <c r="C28" s="45"/>
      <c r="D28" s="45"/>
      <c r="E28" s="45"/>
      <c r="F28" s="45"/>
      <c r="G28" s="45"/>
      <c r="H28" s="45"/>
      <c r="I28" s="45"/>
      <c r="J28" s="45"/>
      <c r="K28" s="45"/>
      <c r="L28" s="45"/>
      <c r="M28" s="45"/>
      <c r="N28" s="45"/>
      <c r="O28" s="45"/>
      <c r="P28" s="45"/>
      <c r="Q28" s="45"/>
      <c r="R28" s="45"/>
      <c r="S28" s="45"/>
      <c r="T28" s="45"/>
      <c r="U28" s="45"/>
      <c r="V28" s="45"/>
    </row>
    <row r="29" spans="1:22" ht="15.75">
      <c r="A29" s="47" t="s">
        <v>23</v>
      </c>
      <c r="B29" s="51" t="s">
        <v>144</v>
      </c>
      <c r="C29" s="45"/>
      <c r="D29" s="45"/>
      <c r="E29" s="45"/>
      <c r="F29" s="45"/>
      <c r="G29" s="45"/>
      <c r="H29" s="45"/>
      <c r="I29" s="45"/>
      <c r="J29" s="45"/>
      <c r="K29" s="45"/>
      <c r="L29" s="45"/>
      <c r="M29" s="45"/>
      <c r="N29" s="45"/>
      <c r="O29" s="45"/>
      <c r="P29" s="45"/>
      <c r="Q29" s="45"/>
      <c r="R29" s="45"/>
      <c r="S29" s="45"/>
      <c r="T29" s="45"/>
      <c r="U29" s="45"/>
      <c r="V29" s="52"/>
    </row>
    <row r="30" spans="1:22" ht="14.25" customHeight="1">
      <c r="A30" s="47" t="s">
        <v>24</v>
      </c>
      <c r="B30" s="48" t="s">
        <v>128</v>
      </c>
      <c r="C30" s="45"/>
      <c r="D30" s="45"/>
      <c r="E30" s="45"/>
      <c r="F30" s="45"/>
      <c r="G30" s="45"/>
      <c r="H30" s="45"/>
      <c r="I30" s="45"/>
      <c r="J30" s="45"/>
      <c r="K30" s="45"/>
      <c r="L30" s="45"/>
      <c r="M30" s="45"/>
      <c r="N30" s="45"/>
      <c r="O30" s="45"/>
      <c r="P30" s="45"/>
      <c r="Q30" s="45"/>
      <c r="R30" s="45"/>
      <c r="S30" s="45"/>
      <c r="T30" s="45"/>
      <c r="U30" s="45"/>
      <c r="V30" s="45"/>
    </row>
    <row r="31" spans="1:22" ht="14.25" customHeight="1">
      <c r="A31" s="47" t="s">
        <v>25</v>
      </c>
      <c r="B31" s="48" t="s">
        <v>129</v>
      </c>
      <c r="C31" s="45"/>
      <c r="D31" s="45"/>
      <c r="E31" s="45"/>
      <c r="F31" s="45"/>
      <c r="G31" s="45"/>
      <c r="H31" s="45"/>
      <c r="I31" s="45"/>
      <c r="J31" s="45"/>
      <c r="K31" s="45"/>
      <c r="L31" s="45"/>
      <c r="M31" s="45"/>
      <c r="N31" s="45"/>
      <c r="O31" s="45"/>
      <c r="P31" s="45"/>
      <c r="Q31" s="45"/>
      <c r="R31" s="45"/>
      <c r="S31" s="45"/>
      <c r="T31" s="45"/>
      <c r="U31" s="45"/>
      <c r="V31" s="45"/>
    </row>
    <row r="32" spans="1:22" ht="14.25" customHeight="1">
      <c r="A32" s="47" t="s">
        <v>26</v>
      </c>
      <c r="B32" s="48" t="s">
        <v>32</v>
      </c>
      <c r="C32" s="45"/>
      <c r="D32" s="45"/>
      <c r="E32" s="45"/>
      <c r="F32" s="45"/>
      <c r="G32" s="45"/>
      <c r="H32" s="45"/>
      <c r="I32" s="45"/>
      <c r="J32" s="45"/>
      <c r="K32" s="45"/>
      <c r="L32" s="45"/>
      <c r="M32" s="45"/>
      <c r="N32" s="45"/>
      <c r="O32" s="45"/>
      <c r="P32" s="45"/>
      <c r="Q32" s="45"/>
      <c r="R32" s="45"/>
      <c r="S32" s="45"/>
      <c r="T32" s="45"/>
      <c r="U32" s="45"/>
      <c r="V32" s="45"/>
    </row>
    <row r="33" spans="1:22" ht="14.25" customHeight="1">
      <c r="A33" s="47" t="s">
        <v>27</v>
      </c>
      <c r="B33" s="48" t="s">
        <v>34</v>
      </c>
      <c r="C33" s="45"/>
      <c r="D33" s="45"/>
      <c r="E33" s="45"/>
      <c r="F33" s="45"/>
      <c r="G33" s="45"/>
      <c r="H33" s="45"/>
      <c r="I33" s="45"/>
      <c r="J33" s="45"/>
      <c r="K33" s="45"/>
      <c r="L33" s="45"/>
      <c r="M33" s="45"/>
      <c r="N33" s="45"/>
      <c r="O33" s="45"/>
      <c r="P33" s="45"/>
      <c r="Q33" s="45"/>
      <c r="R33" s="45"/>
      <c r="S33" s="45"/>
      <c r="T33" s="45"/>
      <c r="U33" s="45"/>
      <c r="V33" s="45"/>
    </row>
    <row r="34" spans="1:22" ht="14.25" customHeight="1">
      <c r="A34" s="47" t="s">
        <v>29</v>
      </c>
      <c r="B34" s="48" t="s">
        <v>35</v>
      </c>
      <c r="C34" s="45"/>
      <c r="D34" s="45"/>
      <c r="E34" s="45"/>
      <c r="F34" s="45"/>
      <c r="G34" s="45"/>
      <c r="H34" s="45"/>
      <c r="I34" s="45"/>
      <c r="J34" s="45"/>
      <c r="K34" s="45"/>
      <c r="L34" s="45"/>
      <c r="M34" s="45"/>
      <c r="N34" s="45"/>
      <c r="O34" s="45"/>
      <c r="P34" s="45"/>
      <c r="Q34" s="45"/>
      <c r="R34" s="45"/>
      <c r="S34" s="45"/>
      <c r="T34" s="45"/>
      <c r="U34" s="45"/>
      <c r="V34" s="45"/>
    </row>
    <row r="35" spans="1:22" ht="14.25" customHeight="1">
      <c r="A35" s="47" t="s">
        <v>30</v>
      </c>
      <c r="B35" s="48" t="s">
        <v>143</v>
      </c>
      <c r="C35" s="45"/>
      <c r="D35" s="45"/>
      <c r="E35" s="45"/>
      <c r="F35" s="45"/>
      <c r="G35" s="45"/>
      <c r="H35" s="45"/>
      <c r="I35" s="45"/>
      <c r="J35" s="45"/>
      <c r="K35" s="45"/>
      <c r="L35" s="45"/>
      <c r="M35" s="45"/>
      <c r="N35" s="45"/>
      <c r="O35" s="45"/>
      <c r="P35" s="45"/>
      <c r="Q35" s="45"/>
      <c r="R35" s="45"/>
      <c r="S35" s="45"/>
      <c r="T35" s="45"/>
      <c r="U35" s="45"/>
      <c r="V35" s="45"/>
    </row>
    <row r="36" spans="1:22" ht="14.25" customHeight="1">
      <c r="A36" s="47" t="s">
        <v>104</v>
      </c>
      <c r="B36" s="48" t="s">
        <v>142</v>
      </c>
      <c r="C36" s="45"/>
      <c r="D36" s="45"/>
      <c r="E36" s="45"/>
      <c r="F36" s="45"/>
      <c r="G36" s="45"/>
      <c r="H36" s="45"/>
      <c r="I36" s="45"/>
      <c r="J36" s="45"/>
      <c r="K36" s="45"/>
      <c r="L36" s="45"/>
      <c r="M36" s="45"/>
      <c r="N36" s="45"/>
      <c r="O36" s="45"/>
      <c r="P36" s="45"/>
      <c r="Q36" s="45"/>
      <c r="R36" s="45"/>
      <c r="S36" s="45"/>
      <c r="T36" s="45"/>
      <c r="U36" s="45"/>
      <c r="V36" s="45"/>
    </row>
    <row r="37" spans="1:22" ht="14.25" customHeight="1">
      <c r="A37" s="47" t="s">
        <v>101</v>
      </c>
      <c r="B37" s="48" t="s">
        <v>102</v>
      </c>
      <c r="C37" s="45"/>
      <c r="D37" s="45"/>
      <c r="E37" s="45"/>
      <c r="F37" s="45"/>
      <c r="G37" s="45"/>
      <c r="H37" s="45"/>
      <c r="I37" s="45"/>
      <c r="J37" s="45"/>
      <c r="K37" s="45"/>
      <c r="L37" s="45"/>
      <c r="M37" s="45"/>
      <c r="N37" s="45"/>
      <c r="O37" s="45"/>
      <c r="P37" s="45"/>
      <c r="Q37" s="45"/>
      <c r="R37" s="45"/>
      <c r="S37" s="45"/>
      <c r="T37" s="45"/>
      <c r="U37" s="45"/>
      <c r="V37" s="45"/>
    </row>
    <row r="38" spans="1:22" s="5" customFormat="1" ht="45.75" customHeight="1">
      <c r="A38" s="610" t="s">
        <v>119</v>
      </c>
      <c r="B38" s="610"/>
      <c r="C38" s="610"/>
      <c r="D38" s="610"/>
      <c r="E38" s="610"/>
      <c r="F38" s="610"/>
      <c r="G38" s="610"/>
      <c r="H38" s="610"/>
      <c r="I38" s="7"/>
      <c r="J38" s="7"/>
      <c r="K38" s="7"/>
      <c r="L38" s="7"/>
      <c r="M38" s="7"/>
      <c r="O38" s="612" t="s">
        <v>127</v>
      </c>
      <c r="P38" s="612"/>
      <c r="Q38" s="612"/>
      <c r="R38" s="612"/>
      <c r="S38" s="612"/>
      <c r="T38" s="612"/>
      <c r="U38" s="612"/>
      <c r="V38" s="612"/>
    </row>
    <row r="39" spans="1:22" ht="15.75">
      <c r="A39" s="611"/>
      <c r="B39" s="611"/>
      <c r="C39" s="611"/>
      <c r="D39" s="611"/>
      <c r="E39" s="611"/>
      <c r="F39" s="611"/>
      <c r="G39" s="611"/>
      <c r="H39" s="611"/>
      <c r="O39" s="613"/>
      <c r="P39" s="613"/>
      <c r="Q39" s="613"/>
      <c r="R39" s="613"/>
      <c r="S39" s="613"/>
      <c r="T39" s="613"/>
      <c r="U39" s="613"/>
      <c r="V39" s="613"/>
    </row>
  </sheetData>
  <sheetProtection/>
  <mergeCells count="31">
    <mergeCell ref="T4:T7"/>
    <mergeCell ref="I3:T3"/>
    <mergeCell ref="V3:V7"/>
    <mergeCell ref="K6:K7"/>
    <mergeCell ref="E1:P1"/>
    <mergeCell ref="H3:H7"/>
    <mergeCell ref="K5:Q5"/>
    <mergeCell ref="Q6:Q7"/>
    <mergeCell ref="Q1:V1"/>
    <mergeCell ref="Q2:V2"/>
    <mergeCell ref="L6:N6"/>
    <mergeCell ref="P6:P7"/>
    <mergeCell ref="A1:D1"/>
    <mergeCell ref="D3:D7"/>
    <mergeCell ref="A3:B7"/>
    <mergeCell ref="C3:C7"/>
    <mergeCell ref="E4:E7"/>
    <mergeCell ref="O6:O7"/>
    <mergeCell ref="G3:G7"/>
    <mergeCell ref="E3:F3"/>
    <mergeCell ref="I4:I7"/>
    <mergeCell ref="A8:B8"/>
    <mergeCell ref="R4:R7"/>
    <mergeCell ref="S4:S7"/>
    <mergeCell ref="J4:Q4"/>
    <mergeCell ref="A38:H39"/>
    <mergeCell ref="O38:V39"/>
    <mergeCell ref="U3:U7"/>
    <mergeCell ref="J5:J7"/>
    <mergeCell ref="F4:F7"/>
    <mergeCell ref="A9:B9"/>
  </mergeCells>
  <printOptions/>
  <pageMargins left="0.1968503937007874" right="0.1968503937007874" top="0.1968503937007874" bottom="0" header="0.1968503937007874" footer="0.1968503937007874"/>
  <pageSetup horizontalDpi="600" verticalDpi="600" orientation="landscape" paperSize="9" scale="84"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M36"/>
  <sheetViews>
    <sheetView view="pageBreakPreview" zoomScale="85" zoomScaleNormal="90" zoomScaleSheetLayoutView="85" zoomScalePageLayoutView="0" workbookViewId="0" topLeftCell="A25">
      <selection activeCell="M1" sqref="M1:P16384"/>
    </sheetView>
  </sheetViews>
  <sheetFormatPr defaultColWidth="9.00390625" defaultRowHeight="15.75"/>
  <cols>
    <col min="1" max="1" width="7.25390625" style="3" customWidth="1"/>
    <col min="2" max="2" width="58.875" style="3" customWidth="1"/>
    <col min="3" max="3" width="16.875" style="3" customWidth="1"/>
    <col min="4" max="4" width="16.375" style="3" customWidth="1"/>
    <col min="5" max="5" width="16.00390625" style="3" hidden="1" customWidth="1"/>
    <col min="6" max="7" width="11.625" style="3" hidden="1" customWidth="1"/>
    <col min="8" max="8" width="11.25390625" style="3" hidden="1" customWidth="1"/>
    <col min="9" max="9" width="13.00390625" style="3" hidden="1" customWidth="1"/>
    <col min="10" max="16" width="9.00390625" style="3" hidden="1" customWidth="1"/>
    <col min="17" max="16384" width="9.00390625" style="3" customWidth="1"/>
  </cols>
  <sheetData>
    <row r="1" spans="1:4" s="9" customFormat="1" ht="50.25" customHeight="1">
      <c r="A1" s="637" t="s">
        <v>100</v>
      </c>
      <c r="B1" s="638"/>
      <c r="C1" s="638"/>
      <c r="D1" s="638"/>
    </row>
    <row r="2" spans="1:12" s="10" customFormat="1" ht="39.75" customHeight="1">
      <c r="A2" s="639" t="s">
        <v>20</v>
      </c>
      <c r="B2" s="640"/>
      <c r="C2" s="201" t="s">
        <v>88</v>
      </c>
      <c r="D2" s="201" t="s">
        <v>91</v>
      </c>
      <c r="E2" s="359"/>
      <c r="F2" s="360" t="s">
        <v>426</v>
      </c>
      <c r="G2" s="360" t="s">
        <v>427</v>
      </c>
      <c r="H2" s="360"/>
      <c r="L2" s="3"/>
    </row>
    <row r="3" spans="1:12" ht="21" customHeight="1">
      <c r="A3" s="21" t="s">
        <v>13</v>
      </c>
      <c r="B3" s="22" t="s">
        <v>87</v>
      </c>
      <c r="C3" s="213">
        <f>SUM(C4:C11)-C10</f>
        <v>5447220</v>
      </c>
      <c r="D3" s="420">
        <f>SUM(D4:D11)-D9</f>
        <v>13352560</v>
      </c>
      <c r="E3" s="341">
        <f>C3+D3</f>
        <v>18799780</v>
      </c>
      <c r="F3" s="341">
        <f>'02'!L12</f>
        <v>5447220</v>
      </c>
      <c r="G3" s="341">
        <f>'02'!L26</f>
        <v>13352560</v>
      </c>
      <c r="H3" s="341">
        <f>F3+G3</f>
        <v>18799780</v>
      </c>
      <c r="I3" s="341">
        <f>E3-H3</f>
        <v>0</v>
      </c>
      <c r="J3" s="361" t="s">
        <v>428</v>
      </c>
      <c r="K3" s="213">
        <f>C3+18437</f>
        <v>5465657</v>
      </c>
      <c r="L3" s="2"/>
    </row>
    <row r="4" spans="1:9" s="2" customFormat="1" ht="21" customHeight="1">
      <c r="A4" s="20" t="s">
        <v>15</v>
      </c>
      <c r="B4" s="23" t="s">
        <v>304</v>
      </c>
      <c r="C4" s="211">
        <v>385763</v>
      </c>
      <c r="D4" s="211">
        <v>15000</v>
      </c>
      <c r="E4" s="341"/>
      <c r="F4" s="341"/>
      <c r="G4" s="341"/>
      <c r="H4" s="341"/>
      <c r="I4" s="341"/>
    </row>
    <row r="5" spans="1:12" s="2" customFormat="1" ht="21" customHeight="1">
      <c r="A5" s="20" t="s">
        <v>16</v>
      </c>
      <c r="B5" s="23" t="s">
        <v>305</v>
      </c>
      <c r="C5" s="211">
        <v>0</v>
      </c>
      <c r="D5" s="211">
        <v>0</v>
      </c>
      <c r="E5" s="341"/>
      <c r="F5" s="341"/>
      <c r="G5" s="341"/>
      <c r="H5" s="341"/>
      <c r="I5" s="341"/>
      <c r="L5" s="357"/>
    </row>
    <row r="6" spans="1:13" s="2" customFormat="1" ht="32.25" customHeight="1">
      <c r="A6" s="20" t="s">
        <v>41</v>
      </c>
      <c r="B6" s="23" t="s">
        <v>306</v>
      </c>
      <c r="C6" s="212">
        <v>4496994</v>
      </c>
      <c r="D6" s="211">
        <v>11688075</v>
      </c>
      <c r="E6" s="341"/>
      <c r="F6" s="341"/>
      <c r="G6" s="341"/>
      <c r="H6" s="341"/>
      <c r="I6" s="341"/>
      <c r="J6" s="361" t="s">
        <v>428</v>
      </c>
      <c r="L6" s="297"/>
      <c r="M6" s="358"/>
    </row>
    <row r="7" spans="1:13" s="16" customFormat="1" ht="21" customHeight="1">
      <c r="A7" s="20" t="s">
        <v>43</v>
      </c>
      <c r="B7" s="23" t="s">
        <v>307</v>
      </c>
      <c r="C7" s="211">
        <v>379503</v>
      </c>
      <c r="D7" s="296">
        <v>1649485</v>
      </c>
      <c r="E7" s="341"/>
      <c r="F7" s="341"/>
      <c r="G7" s="341"/>
      <c r="H7" s="341"/>
      <c r="I7" s="341"/>
      <c r="L7" s="2"/>
      <c r="M7" s="297"/>
    </row>
    <row r="8" spans="1:9" s="2" customFormat="1" ht="21" customHeight="1">
      <c r="A8" s="20" t="s">
        <v>44</v>
      </c>
      <c r="B8" s="23" t="s">
        <v>308</v>
      </c>
      <c r="C8" s="211">
        <v>0</v>
      </c>
      <c r="D8" s="211">
        <v>0</v>
      </c>
      <c r="E8" s="341"/>
      <c r="F8" s="341"/>
      <c r="G8" s="341"/>
      <c r="H8" s="341"/>
      <c r="I8" s="341"/>
    </row>
    <row r="9" spans="1:9" s="2" customFormat="1" ht="21" customHeight="1">
      <c r="A9" s="20" t="s">
        <v>77</v>
      </c>
      <c r="B9" s="23" t="s">
        <v>309</v>
      </c>
      <c r="C9" s="211">
        <v>184960</v>
      </c>
      <c r="D9" s="212">
        <v>0</v>
      </c>
      <c r="E9" s="341"/>
      <c r="F9" s="341"/>
      <c r="G9" s="341"/>
      <c r="H9" s="341"/>
      <c r="I9" s="341"/>
    </row>
    <row r="10" spans="1:9" s="2" customFormat="1" ht="21" customHeight="1">
      <c r="A10" s="20" t="s">
        <v>80</v>
      </c>
      <c r="B10" s="23" t="s">
        <v>310</v>
      </c>
      <c r="C10" s="212">
        <v>0</v>
      </c>
      <c r="D10" s="211">
        <v>0</v>
      </c>
      <c r="E10" s="341"/>
      <c r="F10" s="341"/>
      <c r="G10" s="341"/>
      <c r="H10" s="341"/>
      <c r="I10" s="341"/>
    </row>
    <row r="11" spans="1:12" s="2" customFormat="1" ht="21" customHeight="1">
      <c r="A11" s="20" t="s">
        <v>83</v>
      </c>
      <c r="B11" s="23" t="s">
        <v>311</v>
      </c>
      <c r="C11" s="211">
        <v>0</v>
      </c>
      <c r="D11" s="211">
        <v>0</v>
      </c>
      <c r="E11" s="341"/>
      <c r="F11" s="341"/>
      <c r="G11" s="341"/>
      <c r="H11" s="341"/>
      <c r="I11" s="341"/>
      <c r="L11" s="16"/>
    </row>
    <row r="12" spans="1:9" s="16" customFormat="1" ht="21" customHeight="1">
      <c r="A12" s="21" t="s">
        <v>14</v>
      </c>
      <c r="B12" s="22" t="s">
        <v>46</v>
      </c>
      <c r="C12" s="213">
        <f>SUM(C13:C15)</f>
        <v>1088</v>
      </c>
      <c r="D12" s="213">
        <f>SUM(D13:D15)</f>
        <v>2229132</v>
      </c>
      <c r="E12" s="341">
        <f>C12+D12</f>
        <v>2230220</v>
      </c>
      <c r="F12" s="341">
        <f>'02'!P12</f>
        <v>1088</v>
      </c>
      <c r="G12" s="341">
        <f>'02'!P26</f>
        <v>2229132</v>
      </c>
      <c r="H12" s="341">
        <f>F12+G12</f>
        <v>2230220</v>
      </c>
      <c r="I12" s="341">
        <f>E12-H12</f>
        <v>0</v>
      </c>
    </row>
    <row r="13" spans="1:9" s="16" customFormat="1" ht="21" customHeight="1">
      <c r="A13" s="20" t="s">
        <v>17</v>
      </c>
      <c r="B13" s="24" t="s">
        <v>45</v>
      </c>
      <c r="C13" s="214"/>
      <c r="D13" s="211"/>
      <c r="E13" s="341"/>
      <c r="F13" s="341"/>
      <c r="G13" s="341"/>
      <c r="H13" s="341"/>
      <c r="I13" s="341"/>
    </row>
    <row r="14" spans="1:12" s="16" customFormat="1" ht="21" customHeight="1">
      <c r="A14" s="20" t="s">
        <v>18</v>
      </c>
      <c r="B14" s="24" t="s">
        <v>86</v>
      </c>
      <c r="C14" s="214"/>
      <c r="D14" s="211"/>
      <c r="E14" s="341"/>
      <c r="F14" s="341"/>
      <c r="G14" s="341"/>
      <c r="H14" s="341"/>
      <c r="I14" s="341"/>
      <c r="L14" s="13"/>
    </row>
    <row r="15" spans="1:12" s="13" customFormat="1" ht="21" customHeight="1">
      <c r="A15" s="20" t="s">
        <v>111</v>
      </c>
      <c r="B15" s="23" t="s">
        <v>109</v>
      </c>
      <c r="C15" s="211">
        <v>1088</v>
      </c>
      <c r="D15" s="211">
        <v>2229132</v>
      </c>
      <c r="E15" s="341"/>
      <c r="F15" s="341"/>
      <c r="G15" s="341"/>
      <c r="H15" s="341"/>
      <c r="I15" s="341"/>
      <c r="L15" s="14"/>
    </row>
    <row r="16" spans="1:9" s="14" customFormat="1" ht="21" customHeight="1">
      <c r="A16" s="21" t="s">
        <v>19</v>
      </c>
      <c r="B16" s="22" t="s">
        <v>84</v>
      </c>
      <c r="C16" s="213">
        <f>SUM(C17:C25)-C19-C24</f>
        <v>6050</v>
      </c>
      <c r="D16" s="420">
        <f>SUM(D17:D25)</f>
        <v>188050</v>
      </c>
      <c r="E16" s="341">
        <f>C16+D16</f>
        <v>194100</v>
      </c>
      <c r="F16" s="341">
        <f>'02'!O12+'02'!R12</f>
        <v>6050</v>
      </c>
      <c r="G16" s="341">
        <f>'02'!O26+'02'!R26</f>
        <v>188050</v>
      </c>
      <c r="H16" s="341">
        <f>F16+G16</f>
        <v>194100</v>
      </c>
      <c r="I16" s="341">
        <f>E16-H16</f>
        <v>0</v>
      </c>
    </row>
    <row r="17" spans="1:9" s="14" customFormat="1" ht="21" customHeight="1">
      <c r="A17" s="20" t="s">
        <v>47</v>
      </c>
      <c r="B17" s="23" t="s">
        <v>66</v>
      </c>
      <c r="C17" s="211"/>
      <c r="D17" s="211"/>
      <c r="E17" s="341"/>
      <c r="F17" s="341"/>
      <c r="G17" s="341"/>
      <c r="H17" s="341"/>
      <c r="I17" s="341"/>
    </row>
    <row r="18" spans="1:12" s="14" customFormat="1" ht="21" customHeight="1">
      <c r="A18" s="20" t="s">
        <v>48</v>
      </c>
      <c r="B18" s="23" t="s">
        <v>67</v>
      </c>
      <c r="C18" s="211"/>
      <c r="D18" s="211"/>
      <c r="E18" s="341"/>
      <c r="F18" s="341"/>
      <c r="G18" s="341"/>
      <c r="H18" s="341"/>
      <c r="I18" s="341"/>
      <c r="L18" s="15"/>
    </row>
    <row r="19" spans="1:12" s="15" customFormat="1" ht="21" customHeight="1">
      <c r="A19" s="20" t="s">
        <v>92</v>
      </c>
      <c r="B19" s="23" t="s">
        <v>79</v>
      </c>
      <c r="C19" s="212">
        <v>0</v>
      </c>
      <c r="D19" s="211">
        <v>98050</v>
      </c>
      <c r="E19" s="341"/>
      <c r="F19" s="341"/>
      <c r="G19" s="341"/>
      <c r="H19" s="341"/>
      <c r="I19" s="341"/>
      <c r="L19" s="3"/>
    </row>
    <row r="20" spans="1:9" ht="21" customHeight="1">
      <c r="A20" s="20" t="s">
        <v>93</v>
      </c>
      <c r="B20" s="23" t="s">
        <v>68</v>
      </c>
      <c r="C20" s="211">
        <v>6050</v>
      </c>
      <c r="D20" s="211">
        <v>90000</v>
      </c>
      <c r="E20" s="341"/>
      <c r="F20" s="341"/>
      <c r="G20" s="341"/>
      <c r="H20" s="341"/>
      <c r="I20" s="341"/>
    </row>
    <row r="21" spans="1:9" ht="21" customHeight="1">
      <c r="A21" s="20" t="s">
        <v>112</v>
      </c>
      <c r="B21" s="23" t="s">
        <v>69</v>
      </c>
      <c r="C21" s="211"/>
      <c r="D21" s="211"/>
      <c r="E21" s="341"/>
      <c r="F21" s="341"/>
      <c r="G21" s="341"/>
      <c r="H21" s="341"/>
      <c r="I21" s="341"/>
    </row>
    <row r="22" spans="1:12" ht="21" customHeight="1">
      <c r="A22" s="20" t="s">
        <v>113</v>
      </c>
      <c r="B22" s="23" t="s">
        <v>70</v>
      </c>
      <c r="C22" s="211"/>
      <c r="D22" s="211"/>
      <c r="E22" s="341"/>
      <c r="F22" s="341"/>
      <c r="G22" s="341"/>
      <c r="H22" s="341"/>
      <c r="I22" s="341"/>
      <c r="L22" s="2"/>
    </row>
    <row r="23" spans="1:9" s="2" customFormat="1" ht="21" customHeight="1">
      <c r="A23" s="20" t="s">
        <v>114</v>
      </c>
      <c r="B23" s="23" t="s">
        <v>71</v>
      </c>
      <c r="C23" s="211"/>
      <c r="D23" s="211"/>
      <c r="E23" s="341"/>
      <c r="F23" s="341"/>
      <c r="G23" s="341"/>
      <c r="H23" s="341"/>
      <c r="I23" s="341"/>
    </row>
    <row r="24" spans="1:9" s="2" customFormat="1" ht="21" customHeight="1">
      <c r="A24" s="20" t="s">
        <v>115</v>
      </c>
      <c r="B24" s="23" t="s">
        <v>78</v>
      </c>
      <c r="C24" s="212"/>
      <c r="D24" s="211"/>
      <c r="E24" s="341"/>
      <c r="F24" s="341"/>
      <c r="G24" s="341"/>
      <c r="H24" s="341"/>
      <c r="I24" s="341"/>
    </row>
    <row r="25" spans="1:9" s="2" customFormat="1" ht="21" customHeight="1">
      <c r="A25" s="20" t="s">
        <v>116</v>
      </c>
      <c r="B25" s="23" t="s">
        <v>72</v>
      </c>
      <c r="C25" s="211"/>
      <c r="D25" s="223"/>
      <c r="E25" s="341"/>
      <c r="F25" s="341"/>
      <c r="G25" s="341"/>
      <c r="H25" s="341"/>
      <c r="I25" s="341"/>
    </row>
    <row r="26" spans="1:9" s="2" customFormat="1" ht="21" customHeight="1">
      <c r="A26" s="21" t="s">
        <v>22</v>
      </c>
      <c r="B26" s="22" t="s">
        <v>85</v>
      </c>
      <c r="C26" s="213">
        <f>SUM(C27:C28)</f>
        <v>300</v>
      </c>
      <c r="D26" s="213">
        <f>SUM(D27:D28)</f>
        <v>2870107</v>
      </c>
      <c r="E26" s="341">
        <f>C26+D26</f>
        <v>2870407</v>
      </c>
      <c r="F26" s="341">
        <f>'02'!S12</f>
        <v>300</v>
      </c>
      <c r="G26" s="341">
        <f>'02'!S26</f>
        <v>2870107</v>
      </c>
      <c r="H26" s="341">
        <f>F26+G26</f>
        <v>2870407</v>
      </c>
      <c r="I26" s="341">
        <f>E26-H26</f>
        <v>0</v>
      </c>
    </row>
    <row r="27" spans="1:9" s="2" customFormat="1" ht="21" customHeight="1">
      <c r="A27" s="20" t="s">
        <v>49</v>
      </c>
      <c r="B27" s="23" t="s">
        <v>73</v>
      </c>
      <c r="C27" s="211">
        <v>300</v>
      </c>
      <c r="D27" s="211">
        <v>2870107</v>
      </c>
      <c r="E27" s="341"/>
      <c r="F27" s="341"/>
      <c r="G27" s="341"/>
      <c r="H27" s="341"/>
      <c r="I27" s="341"/>
    </row>
    <row r="28" spans="1:9" s="2" customFormat="1" ht="21" customHeight="1">
      <c r="A28" s="20" t="s">
        <v>50</v>
      </c>
      <c r="B28" s="23" t="s">
        <v>74</v>
      </c>
      <c r="C28" s="211"/>
      <c r="D28" s="211"/>
      <c r="E28" s="341"/>
      <c r="F28" s="341"/>
      <c r="G28" s="341"/>
      <c r="H28" s="341"/>
      <c r="I28" s="341"/>
    </row>
    <row r="29" spans="1:9" s="2" customFormat="1" ht="21" customHeight="1">
      <c r="A29" s="32" t="s">
        <v>23</v>
      </c>
      <c r="B29" s="33" t="s">
        <v>110</v>
      </c>
      <c r="C29" s="213">
        <f>SUM(C30:C33)</f>
        <v>28895441</v>
      </c>
      <c r="D29" s="213">
        <f>SUM(D30:D33)</f>
        <v>39650608</v>
      </c>
      <c r="E29" s="341">
        <f>C29+D29</f>
        <v>68546049</v>
      </c>
      <c r="F29" s="341">
        <f>'02'!Q12</f>
        <v>28895441</v>
      </c>
      <c r="G29" s="341">
        <f>'02'!Q26</f>
        <v>39650608</v>
      </c>
      <c r="H29" s="341">
        <f>F29+G29</f>
        <v>68546049</v>
      </c>
      <c r="I29" s="341">
        <f>E29-H29</f>
        <v>0</v>
      </c>
    </row>
    <row r="30" spans="1:9" s="2" customFormat="1" ht="21" customHeight="1">
      <c r="A30" s="30" t="s">
        <v>76</v>
      </c>
      <c r="B30" s="31" t="s">
        <v>63</v>
      </c>
      <c r="C30" s="211">
        <v>27147380</v>
      </c>
      <c r="D30" s="211">
        <v>33535495</v>
      </c>
      <c r="E30" s="341"/>
      <c r="F30" s="341"/>
      <c r="G30" s="341"/>
      <c r="H30" s="362"/>
      <c r="I30" s="341"/>
    </row>
    <row r="31" spans="1:9" s="2" customFormat="1" ht="21" customHeight="1">
      <c r="A31" s="30" t="s">
        <v>51</v>
      </c>
      <c r="B31" s="31" t="s">
        <v>64</v>
      </c>
      <c r="C31" s="211">
        <v>0</v>
      </c>
      <c r="D31" s="211">
        <v>0</v>
      </c>
      <c r="E31" s="341"/>
      <c r="F31" s="341"/>
      <c r="G31" s="341"/>
      <c r="H31" s="362"/>
      <c r="I31" s="341"/>
    </row>
    <row r="32" spans="1:9" s="2" customFormat="1" ht="21" customHeight="1">
      <c r="A32" s="30" t="s">
        <v>52</v>
      </c>
      <c r="B32" s="31" t="s">
        <v>65</v>
      </c>
      <c r="C32" s="211">
        <v>52045</v>
      </c>
      <c r="D32" s="211">
        <v>6115113</v>
      </c>
      <c r="E32" s="341"/>
      <c r="F32" s="341"/>
      <c r="G32" s="341"/>
      <c r="H32" s="362"/>
      <c r="I32" s="341"/>
    </row>
    <row r="33" spans="1:9" s="2" customFormat="1" ht="21" customHeight="1">
      <c r="A33" s="30" t="s">
        <v>117</v>
      </c>
      <c r="B33" s="31" t="s">
        <v>130</v>
      </c>
      <c r="C33" s="211">
        <v>1696016</v>
      </c>
      <c r="D33" s="211">
        <v>0</v>
      </c>
      <c r="E33" s="341"/>
      <c r="F33" s="341"/>
      <c r="G33" s="341"/>
      <c r="H33" s="362"/>
      <c r="I33" s="341"/>
    </row>
    <row r="34" spans="1:9" s="2" customFormat="1" ht="21" customHeight="1">
      <c r="A34" s="32" t="s">
        <v>24</v>
      </c>
      <c r="B34" s="33" t="s">
        <v>135</v>
      </c>
      <c r="C34" s="213">
        <v>28980286</v>
      </c>
      <c r="D34" s="213">
        <v>14853633</v>
      </c>
      <c r="E34" s="341">
        <f>C34+D34</f>
        <v>43833919</v>
      </c>
      <c r="F34" s="341"/>
      <c r="G34" s="341"/>
      <c r="H34" s="341">
        <f>F34+G34</f>
        <v>0</v>
      </c>
      <c r="I34" s="341">
        <f>E34-H34</f>
        <v>43833919</v>
      </c>
    </row>
    <row r="35" spans="1:12" s="2" customFormat="1" ht="52.5" customHeight="1">
      <c r="A35" s="641" t="s">
        <v>459</v>
      </c>
      <c r="B35" s="641"/>
      <c r="C35" s="641"/>
      <c r="D35" s="641"/>
      <c r="E35" s="363">
        <f>E29+E34</f>
        <v>112379968</v>
      </c>
      <c r="F35" s="364"/>
      <c r="G35" s="364"/>
      <c r="H35" s="341"/>
      <c r="L35" s="3"/>
    </row>
    <row r="36" ht="15.75">
      <c r="E36" s="1" t="s">
        <v>2</v>
      </c>
    </row>
  </sheetData>
  <sheetProtection formatCells="0" formatColumns="0" formatRows="0"/>
  <mergeCells count="3">
    <mergeCell ref="A1:D1"/>
    <mergeCell ref="A2:B2"/>
    <mergeCell ref="A35:D35"/>
  </mergeCells>
  <printOptions/>
  <pageMargins left="0.4330708661417323" right="0.2362204724409449" top="0.5905511811023623" bottom="0.5905511811023623" header="0.5118110236220472" footer="0.2755905511811024"/>
  <pageSetup horizontalDpi="600" verticalDpi="600" orientation="portrait" paperSize="9" scale="90" r:id="rId2"/>
  <headerFooter differentFirst="1"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7030A0"/>
  </sheetPr>
  <dimension ref="A1:X22"/>
  <sheetViews>
    <sheetView tabSelected="1" view="pageBreakPreview" zoomScale="85" zoomScaleSheetLayoutView="85" zoomScalePageLayoutView="0" workbookViewId="0" topLeftCell="F1">
      <selection activeCell="V1" sqref="V1:Z16384"/>
    </sheetView>
  </sheetViews>
  <sheetFormatPr defaultColWidth="9.00390625" defaultRowHeight="15.75"/>
  <cols>
    <col min="1" max="1" width="3.875" style="4" customWidth="1"/>
    <col min="2" max="2" width="15.75390625" style="4" customWidth="1"/>
    <col min="3" max="3" width="8.125" style="4" customWidth="1"/>
    <col min="4" max="4" width="10.25390625" style="4" customWidth="1"/>
    <col min="5" max="5" width="10.625" style="4" customWidth="1"/>
    <col min="6" max="6" width="9.25390625" style="4" customWidth="1"/>
    <col min="7" max="8" width="7.875" style="4" customWidth="1"/>
    <col min="9" max="9" width="10.125" style="4" customWidth="1"/>
    <col min="10" max="10" width="9.375" style="4" customWidth="1"/>
    <col min="11" max="11" width="9.25390625" style="4" customWidth="1"/>
    <col min="12" max="12" width="9.00390625" style="4" customWidth="1"/>
    <col min="13" max="13" width="8.875" style="4" customWidth="1"/>
    <col min="14" max="14" width="9.25390625" style="8" customWidth="1"/>
    <col min="15" max="15" width="9.375" style="8" customWidth="1"/>
    <col min="16" max="16" width="6.75390625" style="8" customWidth="1"/>
    <col min="17" max="17" width="9.50390625" style="8" customWidth="1"/>
    <col min="18" max="18" width="7.00390625" style="8" customWidth="1"/>
    <col min="19" max="19" width="7.50390625" style="8" customWidth="1"/>
    <col min="20" max="20" width="8.625" style="8" customWidth="1"/>
    <col min="21" max="21" width="8.125" style="8" customWidth="1"/>
    <col min="22" max="26" width="9.00390625" style="4" hidden="1" customWidth="1"/>
    <col min="27" max="16384" width="9.00390625" style="4" customWidth="1"/>
  </cols>
  <sheetData>
    <row r="1" spans="1:21" ht="65.25" customHeight="1">
      <c r="A1" s="644" t="s">
        <v>314</v>
      </c>
      <c r="B1" s="644"/>
      <c r="C1" s="644"/>
      <c r="D1" s="644"/>
      <c r="E1" s="646" t="str">
        <f>"KẾT QUẢ THI HÀNH  CHO NGÂN SÁCH NHÀ NƯỚC
"&amp;TT!C8&amp;""</f>
        <v>KẾT QUẢ THI HÀNH  CHO NGÂN SÁCH NHÀ NƯỚC
11 tháng/năm 2021</v>
      </c>
      <c r="F1" s="646"/>
      <c r="G1" s="646"/>
      <c r="H1" s="646"/>
      <c r="I1" s="646"/>
      <c r="J1" s="646"/>
      <c r="K1" s="646"/>
      <c r="L1" s="646"/>
      <c r="M1" s="646"/>
      <c r="N1" s="646"/>
      <c r="O1" s="646"/>
      <c r="P1" s="642"/>
      <c r="Q1" s="642"/>
      <c r="R1" s="642"/>
      <c r="S1" s="642"/>
      <c r="T1" s="642"/>
      <c r="U1" s="642"/>
    </row>
    <row r="2" spans="1:22" ht="17.25" customHeight="1">
      <c r="A2" s="159"/>
      <c r="B2" s="160"/>
      <c r="C2" s="160"/>
      <c r="D2" s="160"/>
      <c r="E2" s="161"/>
      <c r="F2" s="161"/>
      <c r="G2" s="161"/>
      <c r="H2" s="161"/>
      <c r="I2" s="162"/>
      <c r="J2" s="163">
        <f>COUNTBLANK(E9:U16)</f>
        <v>0</v>
      </c>
      <c r="K2" s="164"/>
      <c r="L2" s="164"/>
      <c r="M2" s="164"/>
      <c r="N2" s="224"/>
      <c r="O2" s="165"/>
      <c r="P2" s="643" t="s">
        <v>164</v>
      </c>
      <c r="Q2" s="643"/>
      <c r="R2" s="643"/>
      <c r="S2" s="643"/>
      <c r="T2" s="643"/>
      <c r="U2" s="643"/>
      <c r="V2" s="35"/>
    </row>
    <row r="3" spans="1:21" s="11" customFormat="1" ht="15.75" customHeight="1">
      <c r="A3" s="584" t="s">
        <v>136</v>
      </c>
      <c r="B3" s="584" t="s">
        <v>157</v>
      </c>
      <c r="C3" s="645" t="s">
        <v>132</v>
      </c>
      <c r="D3" s="581" t="s">
        <v>134</v>
      </c>
      <c r="E3" s="592" t="s">
        <v>4</v>
      </c>
      <c r="F3" s="647"/>
      <c r="G3" s="581" t="s">
        <v>36</v>
      </c>
      <c r="H3" s="580" t="s">
        <v>158</v>
      </c>
      <c r="I3" s="581" t="s">
        <v>37</v>
      </c>
      <c r="J3" s="592" t="s">
        <v>4</v>
      </c>
      <c r="K3" s="593"/>
      <c r="L3" s="593"/>
      <c r="M3" s="593"/>
      <c r="N3" s="593"/>
      <c r="O3" s="593"/>
      <c r="P3" s="593"/>
      <c r="Q3" s="593"/>
      <c r="R3" s="593"/>
      <c r="S3" s="593"/>
      <c r="T3" s="587" t="s">
        <v>103</v>
      </c>
      <c r="U3" s="590" t="s">
        <v>160</v>
      </c>
    </row>
    <row r="4" spans="1:21" s="12" customFormat="1" ht="15.75" customHeight="1">
      <c r="A4" s="585"/>
      <c r="B4" s="585"/>
      <c r="C4" s="645"/>
      <c r="D4" s="581"/>
      <c r="E4" s="581" t="s">
        <v>137</v>
      </c>
      <c r="F4" s="581" t="s">
        <v>62</v>
      </c>
      <c r="G4" s="581"/>
      <c r="H4" s="580"/>
      <c r="I4" s="581"/>
      <c r="J4" s="581" t="s">
        <v>61</v>
      </c>
      <c r="K4" s="581" t="s">
        <v>4</v>
      </c>
      <c r="L4" s="581"/>
      <c r="M4" s="581"/>
      <c r="N4" s="581"/>
      <c r="O4" s="581"/>
      <c r="P4" s="581"/>
      <c r="Q4" s="580" t="s">
        <v>139</v>
      </c>
      <c r="R4" s="581" t="s">
        <v>301</v>
      </c>
      <c r="S4" s="594" t="s">
        <v>81</v>
      </c>
      <c r="T4" s="588"/>
      <c r="U4" s="591"/>
    </row>
    <row r="5" spans="1:21" s="11" customFormat="1" ht="15.75" customHeight="1">
      <c r="A5" s="585"/>
      <c r="B5" s="585"/>
      <c r="C5" s="645"/>
      <c r="D5" s="581"/>
      <c r="E5" s="581"/>
      <c r="F5" s="581"/>
      <c r="G5" s="581"/>
      <c r="H5" s="580"/>
      <c r="I5" s="581"/>
      <c r="J5" s="581"/>
      <c r="K5" s="581" t="s">
        <v>96</v>
      </c>
      <c r="L5" s="581" t="s">
        <v>4</v>
      </c>
      <c r="M5" s="581"/>
      <c r="N5" s="581"/>
      <c r="O5" s="581" t="s">
        <v>42</v>
      </c>
      <c r="P5" s="581" t="s">
        <v>46</v>
      </c>
      <c r="Q5" s="580"/>
      <c r="R5" s="581"/>
      <c r="S5" s="594"/>
      <c r="T5" s="588"/>
      <c r="U5" s="591"/>
    </row>
    <row r="6" spans="1:21" s="11" customFormat="1" ht="15.75" customHeight="1">
      <c r="A6" s="585"/>
      <c r="B6" s="585"/>
      <c r="C6" s="645"/>
      <c r="D6" s="581"/>
      <c r="E6" s="581"/>
      <c r="F6" s="581"/>
      <c r="G6" s="581"/>
      <c r="H6" s="580"/>
      <c r="I6" s="581"/>
      <c r="J6" s="581"/>
      <c r="K6" s="581"/>
      <c r="L6" s="581"/>
      <c r="M6" s="581"/>
      <c r="N6" s="581"/>
      <c r="O6" s="581"/>
      <c r="P6" s="581"/>
      <c r="Q6" s="580"/>
      <c r="R6" s="581"/>
      <c r="S6" s="594"/>
      <c r="T6" s="588"/>
      <c r="U6" s="591"/>
    </row>
    <row r="7" spans="1:23" s="11" customFormat="1" ht="63" customHeight="1">
      <c r="A7" s="586"/>
      <c r="B7" s="586"/>
      <c r="C7" s="645"/>
      <c r="D7" s="581"/>
      <c r="E7" s="581"/>
      <c r="F7" s="581"/>
      <c r="G7" s="581"/>
      <c r="H7" s="580"/>
      <c r="I7" s="581"/>
      <c r="J7" s="581"/>
      <c r="K7" s="581"/>
      <c r="L7" s="59" t="s">
        <v>39</v>
      </c>
      <c r="M7" s="59" t="s">
        <v>138</v>
      </c>
      <c r="N7" s="59" t="s">
        <v>156</v>
      </c>
      <c r="O7" s="581"/>
      <c r="P7" s="581"/>
      <c r="Q7" s="580"/>
      <c r="R7" s="581"/>
      <c r="S7" s="594"/>
      <c r="T7" s="589"/>
      <c r="U7" s="591"/>
      <c r="W7" s="44"/>
    </row>
    <row r="8" spans="1:21" ht="14.25" customHeight="1">
      <c r="A8" s="596" t="s">
        <v>3</v>
      </c>
      <c r="B8" s="597"/>
      <c r="C8" s="200" t="s">
        <v>13</v>
      </c>
      <c r="D8" s="200" t="s">
        <v>14</v>
      </c>
      <c r="E8" s="200" t="s">
        <v>19</v>
      </c>
      <c r="F8" s="200" t="s">
        <v>22</v>
      </c>
      <c r="G8" s="200" t="s">
        <v>23</v>
      </c>
      <c r="H8" s="200" t="s">
        <v>24</v>
      </c>
      <c r="I8" s="200" t="s">
        <v>25</v>
      </c>
      <c r="J8" s="200" t="s">
        <v>26</v>
      </c>
      <c r="K8" s="200" t="s">
        <v>27</v>
      </c>
      <c r="L8" s="200" t="s">
        <v>29</v>
      </c>
      <c r="M8" s="200" t="s">
        <v>30</v>
      </c>
      <c r="N8" s="200" t="s">
        <v>104</v>
      </c>
      <c r="O8" s="200" t="s">
        <v>101</v>
      </c>
      <c r="P8" s="200" t="s">
        <v>105</v>
      </c>
      <c r="Q8" s="200" t="s">
        <v>106</v>
      </c>
      <c r="R8" s="200" t="s">
        <v>107</v>
      </c>
      <c r="S8" s="200" t="s">
        <v>118</v>
      </c>
      <c r="T8" s="200" t="s">
        <v>131</v>
      </c>
      <c r="U8" s="200" t="s">
        <v>133</v>
      </c>
    </row>
    <row r="9" spans="1:24" s="444" customFormat="1" ht="22.5" customHeight="1">
      <c r="A9" s="43" t="s">
        <v>0</v>
      </c>
      <c r="B9" s="43" t="s">
        <v>94</v>
      </c>
      <c r="C9" s="442"/>
      <c r="D9" s="327">
        <f>E9+F9</f>
        <v>3951</v>
      </c>
      <c r="E9" s="443">
        <v>578</v>
      </c>
      <c r="F9" s="443">
        <v>3373</v>
      </c>
      <c r="G9" s="443">
        <v>22</v>
      </c>
      <c r="H9" s="443">
        <v>0</v>
      </c>
      <c r="I9" s="327">
        <f aca="true" t="shared" si="0" ref="I9:I16">J9+Q9+R9+S9</f>
        <v>3929</v>
      </c>
      <c r="J9" s="327">
        <f>K9+O9+P9</f>
        <v>3683</v>
      </c>
      <c r="K9" s="327">
        <f>L9+M9</f>
        <v>3272</v>
      </c>
      <c r="L9" s="443">
        <v>3261</v>
      </c>
      <c r="M9" s="445">
        <v>11</v>
      </c>
      <c r="N9" s="445">
        <v>0</v>
      </c>
      <c r="O9" s="445">
        <v>410</v>
      </c>
      <c r="P9" s="445">
        <v>1</v>
      </c>
      <c r="Q9" s="445">
        <v>244</v>
      </c>
      <c r="R9" s="445">
        <v>1</v>
      </c>
      <c r="S9" s="443">
        <v>1</v>
      </c>
      <c r="T9" s="327">
        <f>SUM(O9:S9)</f>
        <v>657</v>
      </c>
      <c r="U9" s="326">
        <f>IF(J9&lt;&gt;0,K9/J9,"")</f>
        <v>0.8884061906054846</v>
      </c>
      <c r="V9" s="339">
        <f>I9</f>
        <v>3929</v>
      </c>
      <c r="W9" s="339">
        <f>D9-G9-H9</f>
        <v>3929</v>
      </c>
      <c r="X9" s="339">
        <f>V9-W9</f>
        <v>0</v>
      </c>
    </row>
    <row r="10" spans="1:24" ht="22.5" customHeight="1">
      <c r="A10" s="43" t="s">
        <v>1</v>
      </c>
      <c r="B10" s="54" t="s">
        <v>95</v>
      </c>
      <c r="C10" s="261">
        <f>SUM(C11:C16)</f>
        <v>3468</v>
      </c>
      <c r="D10" s="261">
        <f aca="true" t="shared" si="1" ref="D10:T10">SUM(D11:D16)</f>
        <v>49438982</v>
      </c>
      <c r="E10" s="261">
        <f t="shared" si="1"/>
        <v>34682970</v>
      </c>
      <c r="F10" s="261">
        <f t="shared" si="1"/>
        <v>14756012</v>
      </c>
      <c r="G10" s="261">
        <f t="shared" si="1"/>
        <v>599719</v>
      </c>
      <c r="H10" s="261">
        <f t="shared" si="1"/>
        <v>0</v>
      </c>
      <c r="I10" s="261">
        <f t="shared" si="0"/>
        <v>48839263</v>
      </c>
      <c r="J10" s="261">
        <f t="shared" si="1"/>
        <v>21610926</v>
      </c>
      <c r="K10" s="261">
        <f t="shared" si="1"/>
        <v>13951423</v>
      </c>
      <c r="L10" s="261">
        <f t="shared" si="1"/>
        <v>12938220</v>
      </c>
      <c r="M10" s="261">
        <f t="shared" si="1"/>
        <v>711736</v>
      </c>
      <c r="N10" s="261">
        <f>SUM(N11:N16)</f>
        <v>301467</v>
      </c>
      <c r="O10" s="261">
        <f t="shared" si="1"/>
        <v>7658415</v>
      </c>
      <c r="P10" s="261">
        <f t="shared" si="1"/>
        <v>1088</v>
      </c>
      <c r="Q10" s="261">
        <f t="shared" si="1"/>
        <v>27221987</v>
      </c>
      <c r="R10" s="261">
        <f t="shared" si="1"/>
        <v>6050</v>
      </c>
      <c r="S10" s="261">
        <f t="shared" si="1"/>
        <v>300</v>
      </c>
      <c r="T10" s="261">
        <f t="shared" si="1"/>
        <v>34887840</v>
      </c>
      <c r="U10" s="221">
        <f aca="true" t="shared" si="2" ref="U10:U16">IF(J10&lt;&gt;0,K10/J10,"")</f>
        <v>0.6455726607920457</v>
      </c>
      <c r="V10" s="365">
        <f aca="true" t="shared" si="3" ref="V10:V16">I10</f>
        <v>48839263</v>
      </c>
      <c r="W10" s="365">
        <f aca="true" t="shared" si="4" ref="W10:W16">D10-G10-H10</f>
        <v>48839263</v>
      </c>
      <c r="X10" s="365">
        <f aca="true" t="shared" si="5" ref="X10:X16">V10-W10</f>
        <v>0</v>
      </c>
    </row>
    <row r="11" spans="1:24" ht="22.5" customHeight="1">
      <c r="A11" s="47" t="s">
        <v>13</v>
      </c>
      <c r="B11" s="56" t="s">
        <v>54</v>
      </c>
      <c r="C11" s="446">
        <v>2777</v>
      </c>
      <c r="D11" s="261">
        <f aca="true" t="shared" si="6" ref="D11:D16">SUM(E11:F11)</f>
        <v>9868848</v>
      </c>
      <c r="E11" s="266">
        <v>6052929</v>
      </c>
      <c r="F11" s="266">
        <v>3815919</v>
      </c>
      <c r="G11" s="266">
        <v>249248</v>
      </c>
      <c r="H11" s="222">
        <v>0</v>
      </c>
      <c r="I11" s="261">
        <f t="shared" si="0"/>
        <v>9619600</v>
      </c>
      <c r="J11" s="261">
        <f aca="true" t="shared" si="7" ref="J11:J16">SUM(K11,O11:P11)</f>
        <v>7857815</v>
      </c>
      <c r="K11" s="261">
        <f aca="true" t="shared" si="8" ref="K11:K16">SUM(L11:N11)</f>
        <v>3215882</v>
      </c>
      <c r="L11" s="266">
        <v>2900478</v>
      </c>
      <c r="M11" s="266">
        <v>296796</v>
      </c>
      <c r="N11" s="266">
        <v>18608</v>
      </c>
      <c r="O11" s="266">
        <v>4641833</v>
      </c>
      <c r="P11" s="266">
        <v>100</v>
      </c>
      <c r="Q11" s="266">
        <v>1755435</v>
      </c>
      <c r="R11" s="266">
        <v>6050</v>
      </c>
      <c r="S11" s="266">
        <v>300</v>
      </c>
      <c r="T11" s="261">
        <f aca="true" t="shared" si="9" ref="T11:T16">SUM(O11:S11)</f>
        <v>6403718</v>
      </c>
      <c r="U11" s="221">
        <f t="shared" si="2"/>
        <v>0.40925906247474647</v>
      </c>
      <c r="V11" s="365">
        <f t="shared" si="3"/>
        <v>9619600</v>
      </c>
      <c r="W11" s="365">
        <f t="shared" si="4"/>
        <v>9619600</v>
      </c>
      <c r="X11" s="365">
        <f t="shared" si="5"/>
        <v>0</v>
      </c>
    </row>
    <row r="12" spans="1:24" ht="22.5" customHeight="1">
      <c r="A12" s="47" t="s">
        <v>14</v>
      </c>
      <c r="B12" s="56" t="s">
        <v>55</v>
      </c>
      <c r="C12" s="446">
        <v>80</v>
      </c>
      <c r="D12" s="261">
        <f t="shared" si="6"/>
        <v>34100</v>
      </c>
      <c r="E12" s="266">
        <v>0</v>
      </c>
      <c r="F12" s="266">
        <v>34100</v>
      </c>
      <c r="G12" s="266">
        <v>0</v>
      </c>
      <c r="H12" s="222">
        <v>0</v>
      </c>
      <c r="I12" s="261">
        <f t="shared" si="0"/>
        <v>34100</v>
      </c>
      <c r="J12" s="261">
        <f t="shared" si="7"/>
        <v>34100</v>
      </c>
      <c r="K12" s="261">
        <f t="shared" si="8"/>
        <v>34100</v>
      </c>
      <c r="L12" s="266">
        <v>34100</v>
      </c>
      <c r="M12" s="266">
        <v>0</v>
      </c>
      <c r="N12" s="266">
        <v>0</v>
      </c>
      <c r="O12" s="266">
        <v>0</v>
      </c>
      <c r="P12" s="266">
        <v>0</v>
      </c>
      <c r="Q12" s="266">
        <v>0</v>
      </c>
      <c r="R12" s="266">
        <v>0</v>
      </c>
      <c r="S12" s="266">
        <v>0</v>
      </c>
      <c r="T12" s="261">
        <f t="shared" si="9"/>
        <v>0</v>
      </c>
      <c r="U12" s="221">
        <f t="shared" si="2"/>
        <v>1</v>
      </c>
      <c r="V12" s="365">
        <f t="shared" si="3"/>
        <v>34100</v>
      </c>
      <c r="W12" s="365">
        <f t="shared" si="4"/>
        <v>34100</v>
      </c>
      <c r="X12" s="365">
        <f t="shared" si="5"/>
        <v>0</v>
      </c>
    </row>
    <row r="13" spans="1:24" ht="22.5" customHeight="1">
      <c r="A13" s="47" t="s">
        <v>19</v>
      </c>
      <c r="B13" s="56" t="s">
        <v>56</v>
      </c>
      <c r="C13" s="446">
        <v>213</v>
      </c>
      <c r="D13" s="261">
        <f t="shared" si="6"/>
        <v>4802930</v>
      </c>
      <c r="E13" s="266">
        <v>3276868</v>
      </c>
      <c r="F13" s="266">
        <v>1526062</v>
      </c>
      <c r="G13" s="266">
        <v>68500</v>
      </c>
      <c r="H13" s="222">
        <v>0</v>
      </c>
      <c r="I13" s="261">
        <f t="shared" si="0"/>
        <v>4734430</v>
      </c>
      <c r="J13" s="261">
        <f t="shared" si="7"/>
        <v>3107743</v>
      </c>
      <c r="K13" s="261">
        <f t="shared" si="8"/>
        <v>2028178</v>
      </c>
      <c r="L13" s="266">
        <v>1544928</v>
      </c>
      <c r="M13" s="266">
        <v>375157</v>
      </c>
      <c r="N13" s="266">
        <v>108093</v>
      </c>
      <c r="O13" s="266">
        <v>1079565</v>
      </c>
      <c r="P13" s="266">
        <v>0</v>
      </c>
      <c r="Q13" s="266">
        <v>1626687</v>
      </c>
      <c r="R13" s="266">
        <v>0</v>
      </c>
      <c r="S13" s="266">
        <v>0</v>
      </c>
      <c r="T13" s="261">
        <f t="shared" si="9"/>
        <v>2706252</v>
      </c>
      <c r="U13" s="221">
        <f t="shared" si="2"/>
        <v>0.6526208891790601</v>
      </c>
      <c r="V13" s="365">
        <f t="shared" si="3"/>
        <v>4734430</v>
      </c>
      <c r="W13" s="365">
        <f t="shared" si="4"/>
        <v>4734430</v>
      </c>
      <c r="X13" s="365">
        <f t="shared" si="5"/>
        <v>0</v>
      </c>
    </row>
    <row r="14" spans="1:24" ht="22.5" customHeight="1">
      <c r="A14" s="47" t="s">
        <v>22</v>
      </c>
      <c r="B14" s="56" t="s">
        <v>57</v>
      </c>
      <c r="C14" s="446">
        <v>136</v>
      </c>
      <c r="D14" s="261">
        <f t="shared" si="6"/>
        <v>4355678</v>
      </c>
      <c r="E14" s="266">
        <v>47200</v>
      </c>
      <c r="F14" s="266">
        <v>4308478</v>
      </c>
      <c r="G14" s="266">
        <v>0</v>
      </c>
      <c r="H14" s="222">
        <v>0</v>
      </c>
      <c r="I14" s="261">
        <f t="shared" si="0"/>
        <v>4355678</v>
      </c>
      <c r="J14" s="261">
        <f t="shared" si="7"/>
        <v>4308478</v>
      </c>
      <c r="K14" s="261">
        <f t="shared" si="8"/>
        <v>4295776</v>
      </c>
      <c r="L14" s="266">
        <v>4295776</v>
      </c>
      <c r="M14" s="266">
        <v>0</v>
      </c>
      <c r="N14" s="266">
        <v>0</v>
      </c>
      <c r="O14" s="266">
        <v>12702</v>
      </c>
      <c r="P14" s="266">
        <v>0</v>
      </c>
      <c r="Q14" s="266">
        <v>47200</v>
      </c>
      <c r="R14" s="266">
        <v>0</v>
      </c>
      <c r="S14" s="266">
        <v>0</v>
      </c>
      <c r="T14" s="261">
        <f t="shared" si="9"/>
        <v>59902</v>
      </c>
      <c r="U14" s="221">
        <f t="shared" si="2"/>
        <v>0.9970518591484047</v>
      </c>
      <c r="V14" s="365">
        <f t="shared" si="3"/>
        <v>4355678</v>
      </c>
      <c r="W14" s="365">
        <f t="shared" si="4"/>
        <v>4355678</v>
      </c>
      <c r="X14" s="365">
        <f t="shared" si="5"/>
        <v>0</v>
      </c>
    </row>
    <row r="15" spans="1:24" ht="22.5" customHeight="1">
      <c r="A15" s="47" t="s">
        <v>23</v>
      </c>
      <c r="B15" s="56" t="s">
        <v>60</v>
      </c>
      <c r="C15" s="446">
        <v>93</v>
      </c>
      <c r="D15" s="261">
        <f t="shared" si="6"/>
        <v>25668660</v>
      </c>
      <c r="E15" s="266">
        <v>23833762</v>
      </c>
      <c r="F15" s="266">
        <v>1834898</v>
      </c>
      <c r="G15" s="266">
        <v>281971</v>
      </c>
      <c r="H15" s="222">
        <v>0</v>
      </c>
      <c r="I15" s="261">
        <f t="shared" si="0"/>
        <v>25386689</v>
      </c>
      <c r="J15" s="261">
        <f t="shared" si="7"/>
        <v>3018985</v>
      </c>
      <c r="K15" s="261">
        <f t="shared" si="8"/>
        <v>1203794</v>
      </c>
      <c r="L15" s="266">
        <v>1026033</v>
      </c>
      <c r="M15" s="266">
        <v>39783</v>
      </c>
      <c r="N15" s="266">
        <v>137978</v>
      </c>
      <c r="O15" s="266">
        <v>1814203</v>
      </c>
      <c r="P15" s="266">
        <v>988</v>
      </c>
      <c r="Q15" s="266">
        <v>22367704</v>
      </c>
      <c r="R15" s="266">
        <v>0</v>
      </c>
      <c r="S15" s="266">
        <v>0</v>
      </c>
      <c r="T15" s="261">
        <f t="shared" si="9"/>
        <v>24182895</v>
      </c>
      <c r="U15" s="221">
        <f t="shared" si="2"/>
        <v>0.3987412988140054</v>
      </c>
      <c r="V15" s="365">
        <f t="shared" si="3"/>
        <v>25386689</v>
      </c>
      <c r="W15" s="365">
        <f t="shared" si="4"/>
        <v>25386689</v>
      </c>
      <c r="X15" s="365">
        <f t="shared" si="5"/>
        <v>0</v>
      </c>
    </row>
    <row r="16" spans="1:24" ht="22.5" customHeight="1">
      <c r="A16" s="47" t="s">
        <v>24</v>
      </c>
      <c r="B16" s="56" t="s">
        <v>58</v>
      </c>
      <c r="C16" s="446">
        <v>169</v>
      </c>
      <c r="D16" s="261">
        <f t="shared" si="6"/>
        <v>4708766</v>
      </c>
      <c r="E16" s="266">
        <v>1472211</v>
      </c>
      <c r="F16" s="266">
        <v>3236555</v>
      </c>
      <c r="G16" s="266">
        <v>0</v>
      </c>
      <c r="H16" s="222">
        <v>0</v>
      </c>
      <c r="I16" s="261">
        <f t="shared" si="0"/>
        <v>4708766</v>
      </c>
      <c r="J16" s="261">
        <f t="shared" si="7"/>
        <v>3283805</v>
      </c>
      <c r="K16" s="261">
        <f t="shared" si="8"/>
        <v>3173693</v>
      </c>
      <c r="L16" s="266">
        <v>3136905</v>
      </c>
      <c r="M16" s="266">
        <v>0</v>
      </c>
      <c r="N16" s="266">
        <v>36788</v>
      </c>
      <c r="O16" s="266">
        <v>110112</v>
      </c>
      <c r="P16" s="266">
        <v>0</v>
      </c>
      <c r="Q16" s="266">
        <v>1424961</v>
      </c>
      <c r="R16" s="266">
        <v>0</v>
      </c>
      <c r="S16" s="266">
        <v>0</v>
      </c>
      <c r="T16" s="261">
        <f t="shared" si="9"/>
        <v>1535073</v>
      </c>
      <c r="U16" s="221">
        <f t="shared" si="2"/>
        <v>0.9664681672632814</v>
      </c>
      <c r="V16" s="365">
        <f t="shared" si="3"/>
        <v>4708766</v>
      </c>
      <c r="W16" s="365">
        <f t="shared" si="4"/>
        <v>4708766</v>
      </c>
      <c r="X16" s="365">
        <f t="shared" si="5"/>
        <v>0</v>
      </c>
    </row>
    <row r="17" spans="1:21" s="5" customFormat="1" ht="21" customHeight="1">
      <c r="A17" s="571" t="str">
        <f>TT!C7</f>
        <v>Sơn La, ngày 01 tháng 9 năm 2021</v>
      </c>
      <c r="B17" s="572"/>
      <c r="C17" s="572"/>
      <c r="D17" s="572"/>
      <c r="E17" s="572"/>
      <c r="F17" s="215"/>
      <c r="G17" s="215"/>
      <c r="H17" s="215"/>
      <c r="I17" s="216"/>
      <c r="J17" s="216"/>
      <c r="K17" s="216"/>
      <c r="L17" s="216"/>
      <c r="M17" s="216"/>
      <c r="N17" s="573" t="str">
        <f>TT!C4</f>
        <v>Sơn La, ngày 01 tháng 9 năm 2021</v>
      </c>
      <c r="O17" s="574"/>
      <c r="P17" s="574"/>
      <c r="Q17" s="574"/>
      <c r="R17" s="574"/>
      <c r="S17" s="574"/>
      <c r="T17" s="574"/>
      <c r="U17" s="225"/>
    </row>
    <row r="18" spans="1:21" ht="15.75" customHeight="1">
      <c r="A18" s="575" t="s">
        <v>282</v>
      </c>
      <c r="B18" s="576"/>
      <c r="C18" s="576"/>
      <c r="D18" s="576"/>
      <c r="E18" s="576"/>
      <c r="F18" s="217"/>
      <c r="G18" s="217"/>
      <c r="H18" s="217"/>
      <c r="I18" s="165"/>
      <c r="J18" s="165"/>
      <c r="K18" s="165"/>
      <c r="L18" s="165"/>
      <c r="M18" s="165"/>
      <c r="N18" s="577" t="str">
        <f>TT!C5</f>
        <v>PHÓ CỤC TRƯỞNG</v>
      </c>
      <c r="O18" s="577"/>
      <c r="P18" s="577"/>
      <c r="Q18" s="577"/>
      <c r="R18" s="577"/>
      <c r="S18" s="577"/>
      <c r="T18" s="577"/>
      <c r="U18" s="226"/>
    </row>
    <row r="19" spans="1:21" ht="79.5" customHeight="1">
      <c r="A19" s="218"/>
      <c r="B19" s="218"/>
      <c r="C19" s="218"/>
      <c r="D19" s="218"/>
      <c r="E19" s="218"/>
      <c r="F19" s="159"/>
      <c r="G19" s="159"/>
      <c r="H19" s="159"/>
      <c r="I19" s="165"/>
      <c r="J19" s="165"/>
      <c r="K19" s="165"/>
      <c r="L19" s="165"/>
      <c r="M19" s="165"/>
      <c r="N19" s="165"/>
      <c r="O19" s="165"/>
      <c r="P19" s="219"/>
      <c r="Q19" s="159"/>
      <c r="R19" s="165"/>
      <c r="S19" s="161"/>
      <c r="T19" s="161"/>
      <c r="U19" s="161"/>
    </row>
    <row r="20" spans="1:21" ht="15.75" customHeight="1">
      <c r="A20" s="578" t="str">
        <f>TT!C6</f>
        <v>Nguyễn Thị Ngọc</v>
      </c>
      <c r="B20" s="578"/>
      <c r="C20" s="578"/>
      <c r="D20" s="578"/>
      <c r="E20" s="578"/>
      <c r="F20" s="220" t="s">
        <v>2</v>
      </c>
      <c r="G20" s="220"/>
      <c r="H20" s="220"/>
      <c r="I20" s="220"/>
      <c r="J20" s="220"/>
      <c r="K20" s="220"/>
      <c r="L20" s="220"/>
      <c r="M20" s="220"/>
      <c r="N20" s="579" t="str">
        <f>TT!C3</f>
        <v>Lò Anh Vĩnh</v>
      </c>
      <c r="O20" s="579"/>
      <c r="P20" s="579"/>
      <c r="Q20" s="579"/>
      <c r="R20" s="579"/>
      <c r="S20" s="579"/>
      <c r="T20" s="579"/>
      <c r="U20" s="227"/>
    </row>
    <row r="21" spans="1:21" ht="15.75">
      <c r="A21" s="228"/>
      <c r="B21" s="228"/>
      <c r="C21" s="228"/>
      <c r="D21" s="228"/>
      <c r="E21" s="228"/>
      <c r="F21" s="228"/>
      <c r="G21" s="228"/>
      <c r="H21" s="228"/>
      <c r="I21" s="228"/>
      <c r="J21" s="228"/>
      <c r="K21" s="228"/>
      <c r="L21" s="228"/>
      <c r="M21" s="228"/>
      <c r="N21" s="229"/>
      <c r="O21" s="229"/>
      <c r="P21" s="229"/>
      <c r="Q21" s="229"/>
      <c r="R21" s="229"/>
      <c r="S21" s="229"/>
      <c r="T21" s="229"/>
      <c r="U21" s="229"/>
    </row>
    <row r="22" spans="1:21" ht="15.75">
      <c r="A22" s="259" t="s">
        <v>296</v>
      </c>
      <c r="B22" s="259"/>
      <c r="C22" s="259"/>
      <c r="D22" s="259"/>
      <c r="E22" s="228"/>
      <c r="F22" s="228"/>
      <c r="G22" s="228"/>
      <c r="H22" s="228"/>
      <c r="I22" s="228"/>
      <c r="J22" s="228"/>
      <c r="K22" s="228"/>
      <c r="L22" s="228"/>
      <c r="M22" s="228"/>
      <c r="N22" s="229"/>
      <c r="O22" s="229"/>
      <c r="P22" s="229"/>
      <c r="Q22" s="229"/>
      <c r="R22" s="229"/>
      <c r="S22" s="229"/>
      <c r="T22" s="229"/>
      <c r="U22" s="229"/>
    </row>
  </sheetData>
  <sheetProtection formatCells="0" formatColumns="0" formatRows="0" insertRows="0"/>
  <mergeCells count="33">
    <mergeCell ref="T3:T7"/>
    <mergeCell ref="A8:B8"/>
    <mergeCell ref="Q4:Q7"/>
    <mergeCell ref="K5:K7"/>
    <mergeCell ref="E4:E7"/>
    <mergeCell ref="F4:F7"/>
    <mergeCell ref="A20:E20"/>
    <mergeCell ref="N20:T20"/>
    <mergeCell ref="E3:F3"/>
    <mergeCell ref="A17:E17"/>
    <mergeCell ref="N17:T17"/>
    <mergeCell ref="A18:E18"/>
    <mergeCell ref="N18:T18"/>
    <mergeCell ref="R4:R7"/>
    <mergeCell ref="S4:S7"/>
    <mergeCell ref="J4:J7"/>
    <mergeCell ref="A1:D1"/>
    <mergeCell ref="C3:C7"/>
    <mergeCell ref="D3:D7"/>
    <mergeCell ref="I3:I7"/>
    <mergeCell ref="E1:O1"/>
    <mergeCell ref="A3:A7"/>
    <mergeCell ref="B3:B7"/>
    <mergeCell ref="K4:P4"/>
    <mergeCell ref="O5:O7"/>
    <mergeCell ref="P1:U1"/>
    <mergeCell ref="G3:G7"/>
    <mergeCell ref="P5:P7"/>
    <mergeCell ref="L5:N6"/>
    <mergeCell ref="P2:U2"/>
    <mergeCell ref="U3:U7"/>
    <mergeCell ref="J3:S3"/>
    <mergeCell ref="H3:H7"/>
  </mergeCells>
  <printOptions/>
  <pageMargins left="0.393700787401575" right="0.393700787401575" top="0.41" bottom="0.45" header="0.31496062992126" footer="0.31496062992126"/>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X24"/>
  <sheetViews>
    <sheetView view="pageBreakPreview" zoomScaleSheetLayoutView="100" zoomScalePageLayoutView="0" workbookViewId="0" topLeftCell="A4">
      <selection activeCell="A9" sqref="A9:V22"/>
    </sheetView>
  </sheetViews>
  <sheetFormatPr defaultColWidth="9.00390625" defaultRowHeight="15.75"/>
  <cols>
    <col min="1" max="1" width="3.25390625" style="4" customWidth="1"/>
    <col min="2" max="2" width="13.375" style="4" customWidth="1"/>
    <col min="3" max="3" width="6.50390625" style="4" customWidth="1"/>
    <col min="4" max="4" width="6.00390625" style="4" customWidth="1"/>
    <col min="5" max="5" width="8.50390625" style="4" customWidth="1"/>
    <col min="6" max="6" width="5.75390625" style="4" customWidth="1"/>
    <col min="7" max="7" width="5.00390625" style="4" customWidth="1"/>
    <col min="8" max="8" width="6.75390625" style="4" customWidth="1"/>
    <col min="9" max="9" width="6.125" style="4" customWidth="1"/>
    <col min="10" max="12" width="6.75390625" style="4" customWidth="1"/>
    <col min="13" max="13" width="8.125" style="8" customWidth="1"/>
    <col min="14" max="14" width="7.25390625" style="8" customWidth="1"/>
    <col min="15" max="16" width="5.375" style="8" customWidth="1"/>
    <col min="17" max="17" width="7.125" style="8" customWidth="1"/>
    <col min="18" max="18" width="8.00390625" style="8" customWidth="1"/>
    <col min="19" max="19" width="5.375" style="8" customWidth="1"/>
    <col min="20" max="20" width="5.25390625" style="8" customWidth="1"/>
    <col min="21" max="21" width="6.125" style="8" customWidth="1"/>
    <col min="22" max="22" width="7.375" style="8" customWidth="1"/>
    <col min="23" max="16384" width="9.00390625" style="4" customWidth="1"/>
  </cols>
  <sheetData>
    <row r="1" spans="1:22" ht="63.75" customHeight="1">
      <c r="A1" s="582" t="s">
        <v>152</v>
      </c>
      <c r="B1" s="582"/>
      <c r="C1" s="582"/>
      <c r="D1" s="582"/>
      <c r="E1" s="582"/>
      <c r="F1" s="633" t="s">
        <v>124</v>
      </c>
      <c r="G1" s="633"/>
      <c r="H1" s="633"/>
      <c r="I1" s="633"/>
      <c r="J1" s="633"/>
      <c r="K1" s="633"/>
      <c r="L1" s="633"/>
      <c r="M1" s="633"/>
      <c r="N1" s="633"/>
      <c r="O1" s="633"/>
      <c r="P1" s="42"/>
      <c r="Q1" s="634" t="s">
        <v>150</v>
      </c>
      <c r="R1" s="634"/>
      <c r="S1" s="634"/>
      <c r="T1" s="634"/>
      <c r="U1" s="634"/>
      <c r="V1" s="634"/>
    </row>
    <row r="2" spans="1:22" ht="17.25" customHeight="1">
      <c r="A2" s="25"/>
      <c r="B2" s="27"/>
      <c r="C2" s="27"/>
      <c r="D2" s="27"/>
      <c r="E2" s="6"/>
      <c r="F2" s="6"/>
      <c r="G2" s="6"/>
      <c r="H2" s="6"/>
      <c r="I2" s="6"/>
      <c r="J2" s="36"/>
      <c r="K2" s="38">
        <f>COUNTBLANK(E8:V22)</f>
        <v>252</v>
      </c>
      <c r="L2" s="38">
        <f>COUNTA(E9:V22)</f>
        <v>0</v>
      </c>
      <c r="M2" s="41">
        <f>K2+L2</f>
        <v>252</v>
      </c>
      <c r="N2" s="40"/>
      <c r="O2" s="26"/>
      <c r="P2" s="26"/>
      <c r="Q2" s="26"/>
      <c r="R2" s="636" t="s">
        <v>98</v>
      </c>
      <c r="S2" s="636"/>
      <c r="T2" s="636"/>
      <c r="U2" s="636"/>
      <c r="V2" s="636"/>
    </row>
    <row r="3" spans="1:22" s="11" customFormat="1" ht="15.75" customHeight="1">
      <c r="A3" s="656" t="s">
        <v>157</v>
      </c>
      <c r="B3" s="657"/>
      <c r="C3" s="626" t="s">
        <v>132</v>
      </c>
      <c r="D3" s="632" t="s">
        <v>134</v>
      </c>
      <c r="E3" s="662" t="s">
        <v>4</v>
      </c>
      <c r="F3" s="663"/>
      <c r="G3" s="648" t="s">
        <v>36</v>
      </c>
      <c r="H3" s="648" t="s">
        <v>82</v>
      </c>
      <c r="I3" s="654" t="s">
        <v>37</v>
      </c>
      <c r="J3" s="655"/>
      <c r="K3" s="655"/>
      <c r="L3" s="655"/>
      <c r="M3" s="655"/>
      <c r="N3" s="655"/>
      <c r="O3" s="655"/>
      <c r="P3" s="655"/>
      <c r="Q3" s="655"/>
      <c r="R3" s="655"/>
      <c r="S3" s="655"/>
      <c r="T3" s="655"/>
      <c r="U3" s="649" t="s">
        <v>103</v>
      </c>
      <c r="V3" s="632" t="s">
        <v>108</v>
      </c>
    </row>
    <row r="4" spans="1:22" s="12" customFormat="1" ht="15.75" customHeight="1">
      <c r="A4" s="658"/>
      <c r="B4" s="659"/>
      <c r="C4" s="627"/>
      <c r="D4" s="632"/>
      <c r="E4" s="617" t="s">
        <v>137</v>
      </c>
      <c r="F4" s="617" t="s">
        <v>62</v>
      </c>
      <c r="G4" s="648"/>
      <c r="H4" s="648"/>
      <c r="I4" s="648" t="s">
        <v>37</v>
      </c>
      <c r="J4" s="653" t="s">
        <v>38</v>
      </c>
      <c r="K4" s="653"/>
      <c r="L4" s="653"/>
      <c r="M4" s="653"/>
      <c r="N4" s="653"/>
      <c r="O4" s="653"/>
      <c r="P4" s="653"/>
      <c r="Q4" s="653"/>
      <c r="R4" s="603" t="s">
        <v>139</v>
      </c>
      <c r="S4" s="606" t="s">
        <v>148</v>
      </c>
      <c r="T4" s="603" t="s">
        <v>81</v>
      </c>
      <c r="U4" s="649"/>
      <c r="V4" s="632"/>
    </row>
    <row r="5" spans="1:22" s="11" customFormat="1" ht="15.75" customHeight="1">
      <c r="A5" s="658"/>
      <c r="B5" s="659"/>
      <c r="C5" s="627"/>
      <c r="D5" s="632"/>
      <c r="E5" s="618"/>
      <c r="F5" s="618"/>
      <c r="G5" s="648"/>
      <c r="H5" s="648"/>
      <c r="I5" s="648"/>
      <c r="J5" s="648" t="s">
        <v>61</v>
      </c>
      <c r="K5" s="650" t="s">
        <v>4</v>
      </c>
      <c r="L5" s="651"/>
      <c r="M5" s="651"/>
      <c r="N5" s="651"/>
      <c r="O5" s="651"/>
      <c r="P5" s="651"/>
      <c r="Q5" s="652"/>
      <c r="R5" s="604"/>
      <c r="S5" s="607"/>
      <c r="T5" s="604"/>
      <c r="U5" s="649"/>
      <c r="V5" s="632"/>
    </row>
    <row r="6" spans="1:22" s="11" customFormat="1" ht="15.75" customHeight="1">
      <c r="A6" s="658"/>
      <c r="B6" s="659"/>
      <c r="C6" s="627"/>
      <c r="D6" s="632"/>
      <c r="E6" s="618"/>
      <c r="F6" s="618"/>
      <c r="G6" s="648"/>
      <c r="H6" s="648"/>
      <c r="I6" s="648"/>
      <c r="J6" s="648"/>
      <c r="K6" s="603" t="s">
        <v>96</v>
      </c>
      <c r="L6" s="650" t="s">
        <v>4</v>
      </c>
      <c r="M6" s="651"/>
      <c r="N6" s="652"/>
      <c r="O6" s="603" t="s">
        <v>42</v>
      </c>
      <c r="P6" s="606" t="s">
        <v>147</v>
      </c>
      <c r="Q6" s="603" t="s">
        <v>46</v>
      </c>
      <c r="R6" s="604"/>
      <c r="S6" s="607"/>
      <c r="T6" s="604"/>
      <c r="U6" s="649"/>
      <c r="V6" s="632"/>
    </row>
    <row r="7" spans="1:22" s="11" customFormat="1" ht="51" customHeight="1">
      <c r="A7" s="658"/>
      <c r="B7" s="659"/>
      <c r="C7" s="628"/>
      <c r="D7" s="632"/>
      <c r="E7" s="619"/>
      <c r="F7" s="619"/>
      <c r="G7" s="648"/>
      <c r="H7" s="648"/>
      <c r="I7" s="648"/>
      <c r="J7" s="648"/>
      <c r="K7" s="605"/>
      <c r="L7" s="53" t="s">
        <v>39</v>
      </c>
      <c r="M7" s="53" t="s">
        <v>40</v>
      </c>
      <c r="N7" s="53" t="s">
        <v>159</v>
      </c>
      <c r="O7" s="605"/>
      <c r="P7" s="608"/>
      <c r="Q7" s="605"/>
      <c r="R7" s="605"/>
      <c r="S7" s="608"/>
      <c r="T7" s="605"/>
      <c r="U7" s="649"/>
      <c r="V7" s="632"/>
    </row>
    <row r="8" spans="1:22" ht="15.75">
      <c r="A8" s="660"/>
      <c r="B8" s="661"/>
      <c r="C8" s="43" t="s">
        <v>13</v>
      </c>
      <c r="D8" s="43" t="s">
        <v>14</v>
      </c>
      <c r="E8" s="43" t="s">
        <v>19</v>
      </c>
      <c r="F8" s="43" t="s">
        <v>22</v>
      </c>
      <c r="G8" s="43" t="s">
        <v>23</v>
      </c>
      <c r="H8" s="43" t="s">
        <v>24</v>
      </c>
      <c r="I8" s="43" t="s">
        <v>25</v>
      </c>
      <c r="J8" s="43" t="s">
        <v>26</v>
      </c>
      <c r="K8" s="43" t="s">
        <v>27</v>
      </c>
      <c r="L8" s="43" t="s">
        <v>29</v>
      </c>
      <c r="M8" s="43" t="s">
        <v>30</v>
      </c>
      <c r="N8" s="43" t="s">
        <v>104</v>
      </c>
      <c r="O8" s="43" t="s">
        <v>101</v>
      </c>
      <c r="P8" s="43" t="s">
        <v>105</v>
      </c>
      <c r="Q8" s="43" t="s">
        <v>106</v>
      </c>
      <c r="R8" s="43" t="s">
        <v>107</v>
      </c>
      <c r="S8" s="43" t="s">
        <v>118</v>
      </c>
      <c r="T8" s="43" t="s">
        <v>131</v>
      </c>
      <c r="U8" s="43" t="s">
        <v>133</v>
      </c>
      <c r="V8" s="43" t="s">
        <v>149</v>
      </c>
    </row>
    <row r="9" spans="1:24" ht="15.75">
      <c r="A9" s="43" t="s">
        <v>0</v>
      </c>
      <c r="B9" s="54" t="s">
        <v>94</v>
      </c>
      <c r="C9" s="45"/>
      <c r="D9" s="45"/>
      <c r="E9" s="45"/>
      <c r="F9" s="45"/>
      <c r="G9" s="45"/>
      <c r="H9" s="45"/>
      <c r="I9" s="45"/>
      <c r="J9" s="45"/>
      <c r="K9" s="45"/>
      <c r="L9" s="57"/>
      <c r="M9" s="57"/>
      <c r="N9" s="58"/>
      <c r="O9" s="45"/>
      <c r="P9" s="45"/>
      <c r="Q9" s="55"/>
      <c r="R9" s="55"/>
      <c r="S9" s="55"/>
      <c r="T9" s="55"/>
      <c r="U9" s="45"/>
      <c r="V9" s="45"/>
      <c r="X9" s="34"/>
    </row>
    <row r="10" spans="1:22" ht="15.75">
      <c r="A10" s="47" t="s">
        <v>13</v>
      </c>
      <c r="B10" s="56" t="s">
        <v>54</v>
      </c>
      <c r="C10" s="45"/>
      <c r="D10" s="45"/>
      <c r="E10" s="45"/>
      <c r="F10" s="45"/>
      <c r="G10" s="45"/>
      <c r="H10" s="45"/>
      <c r="I10" s="45"/>
      <c r="J10" s="45"/>
      <c r="K10" s="45"/>
      <c r="L10" s="57"/>
      <c r="M10" s="57"/>
      <c r="N10" s="58"/>
      <c r="O10" s="45"/>
      <c r="P10" s="45"/>
      <c r="Q10" s="45"/>
      <c r="R10" s="45"/>
      <c r="S10" s="45"/>
      <c r="T10" s="45"/>
      <c r="U10" s="45"/>
      <c r="V10" s="45"/>
    </row>
    <row r="11" spans="1:22" ht="15.75">
      <c r="A11" s="47" t="s">
        <v>14</v>
      </c>
      <c r="B11" s="56" t="s">
        <v>55</v>
      </c>
      <c r="C11" s="45"/>
      <c r="D11" s="45"/>
      <c r="E11" s="45"/>
      <c r="F11" s="45"/>
      <c r="G11" s="45"/>
      <c r="H11" s="45"/>
      <c r="I11" s="45"/>
      <c r="J11" s="45"/>
      <c r="K11" s="45"/>
      <c r="L11" s="57"/>
      <c r="M11" s="57"/>
      <c r="N11" s="58"/>
      <c r="O11" s="45"/>
      <c r="P11" s="45"/>
      <c r="Q11" s="45"/>
      <c r="R11" s="45"/>
      <c r="S11" s="45"/>
      <c r="T11" s="45"/>
      <c r="U11" s="45"/>
      <c r="V11" s="45"/>
    </row>
    <row r="12" spans="1:22" ht="15.75">
      <c r="A12" s="47" t="s">
        <v>19</v>
      </c>
      <c r="B12" s="56" t="s">
        <v>56</v>
      </c>
      <c r="C12" s="45"/>
      <c r="D12" s="45"/>
      <c r="E12" s="45"/>
      <c r="F12" s="45"/>
      <c r="G12" s="45"/>
      <c r="H12" s="45"/>
      <c r="I12" s="45"/>
      <c r="J12" s="45"/>
      <c r="K12" s="45"/>
      <c r="L12" s="57"/>
      <c r="M12" s="57"/>
      <c r="N12" s="58"/>
      <c r="O12" s="45"/>
      <c r="P12" s="45"/>
      <c r="Q12" s="45"/>
      <c r="R12" s="45"/>
      <c r="S12" s="45"/>
      <c r="T12" s="45"/>
      <c r="U12" s="45"/>
      <c r="V12" s="45"/>
    </row>
    <row r="13" spans="1:22" ht="15.75">
      <c r="A13" s="47" t="s">
        <v>22</v>
      </c>
      <c r="B13" s="56" t="s">
        <v>57</v>
      </c>
      <c r="C13" s="45"/>
      <c r="D13" s="45"/>
      <c r="E13" s="45"/>
      <c r="F13" s="45"/>
      <c r="G13" s="45"/>
      <c r="H13" s="45"/>
      <c r="I13" s="45"/>
      <c r="J13" s="45"/>
      <c r="K13" s="45"/>
      <c r="L13" s="57"/>
      <c r="M13" s="57"/>
      <c r="N13" s="58"/>
      <c r="O13" s="45"/>
      <c r="P13" s="45"/>
      <c r="Q13" s="45"/>
      <c r="R13" s="45"/>
      <c r="S13" s="45"/>
      <c r="T13" s="45"/>
      <c r="U13" s="45"/>
      <c r="V13" s="45"/>
    </row>
    <row r="14" spans="1:22" ht="15.75">
      <c r="A14" s="47" t="s">
        <v>23</v>
      </c>
      <c r="B14" s="56" t="s">
        <v>60</v>
      </c>
      <c r="C14" s="45"/>
      <c r="D14" s="45"/>
      <c r="E14" s="45"/>
      <c r="F14" s="45"/>
      <c r="G14" s="45"/>
      <c r="H14" s="45"/>
      <c r="I14" s="45"/>
      <c r="J14" s="45"/>
      <c r="K14" s="45"/>
      <c r="L14" s="57"/>
      <c r="M14" s="57"/>
      <c r="N14" s="58"/>
      <c r="O14" s="45"/>
      <c r="P14" s="45"/>
      <c r="Q14" s="45"/>
      <c r="R14" s="45"/>
      <c r="S14" s="45"/>
      <c r="T14" s="45"/>
      <c r="U14" s="45"/>
      <c r="V14" s="45"/>
    </row>
    <row r="15" spans="1:22" ht="15.75">
      <c r="A15" s="47" t="s">
        <v>24</v>
      </c>
      <c r="B15" s="56" t="s">
        <v>58</v>
      </c>
      <c r="C15" s="45"/>
      <c r="D15" s="45"/>
      <c r="E15" s="45"/>
      <c r="F15" s="45"/>
      <c r="G15" s="45"/>
      <c r="H15" s="45"/>
      <c r="I15" s="45"/>
      <c r="J15" s="45"/>
      <c r="K15" s="45"/>
      <c r="L15" s="57"/>
      <c r="M15" s="57"/>
      <c r="N15" s="58"/>
      <c r="O15" s="45"/>
      <c r="P15" s="45"/>
      <c r="Q15" s="45"/>
      <c r="R15" s="45"/>
      <c r="S15" s="45"/>
      <c r="T15" s="45"/>
      <c r="U15" s="45"/>
      <c r="V15" s="45"/>
    </row>
    <row r="16" spans="1:22" ht="15.75">
      <c r="A16" s="43" t="s">
        <v>1</v>
      </c>
      <c r="B16" s="54" t="s">
        <v>95</v>
      </c>
      <c r="C16" s="45"/>
      <c r="D16" s="45"/>
      <c r="E16" s="45"/>
      <c r="F16" s="45"/>
      <c r="G16" s="45"/>
      <c r="H16" s="45"/>
      <c r="I16" s="45"/>
      <c r="J16" s="45"/>
      <c r="K16" s="45"/>
      <c r="L16" s="45"/>
      <c r="M16" s="45"/>
      <c r="N16" s="45"/>
      <c r="O16" s="45"/>
      <c r="P16" s="45"/>
      <c r="Q16" s="55"/>
      <c r="R16" s="55"/>
      <c r="S16" s="55"/>
      <c r="T16" s="55"/>
      <c r="U16" s="45"/>
      <c r="V16" s="45"/>
    </row>
    <row r="17" spans="1:22" ht="16.5" customHeight="1">
      <c r="A17" s="47" t="s">
        <v>13</v>
      </c>
      <c r="B17" s="56" t="s">
        <v>54</v>
      </c>
      <c r="C17" s="45"/>
      <c r="D17" s="45"/>
      <c r="E17" s="45"/>
      <c r="F17" s="45"/>
      <c r="G17" s="45"/>
      <c r="H17" s="45"/>
      <c r="I17" s="45"/>
      <c r="J17" s="45"/>
      <c r="K17" s="45"/>
      <c r="L17" s="45"/>
      <c r="M17" s="45"/>
      <c r="N17" s="45"/>
      <c r="O17" s="45"/>
      <c r="P17" s="45"/>
      <c r="Q17" s="45"/>
      <c r="R17" s="45"/>
      <c r="S17" s="45"/>
      <c r="T17" s="45"/>
      <c r="U17" s="45"/>
      <c r="V17" s="45"/>
    </row>
    <row r="18" spans="1:22" ht="16.5" customHeight="1">
      <c r="A18" s="47" t="s">
        <v>14</v>
      </c>
      <c r="B18" s="56" t="s">
        <v>55</v>
      </c>
      <c r="C18" s="45"/>
      <c r="D18" s="45"/>
      <c r="E18" s="45"/>
      <c r="F18" s="45"/>
      <c r="G18" s="45"/>
      <c r="H18" s="45"/>
      <c r="I18" s="45"/>
      <c r="J18" s="45"/>
      <c r="K18" s="45"/>
      <c r="L18" s="45"/>
      <c r="M18" s="45"/>
      <c r="N18" s="45"/>
      <c r="O18" s="45"/>
      <c r="P18" s="45"/>
      <c r="Q18" s="45"/>
      <c r="R18" s="45"/>
      <c r="S18" s="45"/>
      <c r="T18" s="45"/>
      <c r="U18" s="45"/>
      <c r="V18" s="45"/>
    </row>
    <row r="19" spans="1:22" ht="16.5" customHeight="1">
      <c r="A19" s="47" t="s">
        <v>19</v>
      </c>
      <c r="B19" s="56" t="s">
        <v>56</v>
      </c>
      <c r="C19" s="45"/>
      <c r="D19" s="45"/>
      <c r="E19" s="45"/>
      <c r="F19" s="45"/>
      <c r="G19" s="45"/>
      <c r="H19" s="45"/>
      <c r="I19" s="45"/>
      <c r="J19" s="45"/>
      <c r="K19" s="45"/>
      <c r="L19" s="45"/>
      <c r="M19" s="45"/>
      <c r="N19" s="45"/>
      <c r="O19" s="45"/>
      <c r="P19" s="45"/>
      <c r="Q19" s="45"/>
      <c r="R19" s="45"/>
      <c r="S19" s="45"/>
      <c r="T19" s="45"/>
      <c r="U19" s="45"/>
      <c r="V19" s="45"/>
    </row>
    <row r="20" spans="1:22" ht="16.5" customHeight="1">
      <c r="A20" s="47" t="s">
        <v>22</v>
      </c>
      <c r="B20" s="56" t="s">
        <v>57</v>
      </c>
      <c r="C20" s="45"/>
      <c r="D20" s="45"/>
      <c r="E20" s="45"/>
      <c r="F20" s="45"/>
      <c r="G20" s="45"/>
      <c r="H20" s="45"/>
      <c r="I20" s="45"/>
      <c r="J20" s="45"/>
      <c r="K20" s="45"/>
      <c r="L20" s="45"/>
      <c r="M20" s="45"/>
      <c r="N20" s="45"/>
      <c r="O20" s="45"/>
      <c r="P20" s="45"/>
      <c r="Q20" s="45"/>
      <c r="R20" s="45"/>
      <c r="S20" s="45"/>
      <c r="T20" s="45"/>
      <c r="U20" s="45"/>
      <c r="V20" s="45"/>
    </row>
    <row r="21" spans="1:22" ht="16.5" customHeight="1">
      <c r="A21" s="47" t="s">
        <v>23</v>
      </c>
      <c r="B21" s="56" t="s">
        <v>60</v>
      </c>
      <c r="C21" s="45"/>
      <c r="D21" s="45"/>
      <c r="E21" s="45"/>
      <c r="F21" s="45"/>
      <c r="G21" s="45"/>
      <c r="H21" s="45"/>
      <c r="I21" s="45"/>
      <c r="J21" s="45"/>
      <c r="K21" s="45"/>
      <c r="L21" s="45"/>
      <c r="M21" s="45"/>
      <c r="N21" s="45"/>
      <c r="O21" s="45"/>
      <c r="P21" s="45"/>
      <c r="Q21" s="45"/>
      <c r="R21" s="45"/>
      <c r="S21" s="45"/>
      <c r="T21" s="45"/>
      <c r="U21" s="45"/>
      <c r="V21" s="45"/>
    </row>
    <row r="22" spans="1:22" ht="16.5" customHeight="1">
      <c r="A22" s="47" t="s">
        <v>24</v>
      </c>
      <c r="B22" s="56" t="s">
        <v>58</v>
      </c>
      <c r="C22" s="45"/>
      <c r="D22" s="45"/>
      <c r="E22" s="45"/>
      <c r="F22" s="45"/>
      <c r="G22" s="45"/>
      <c r="H22" s="45"/>
      <c r="I22" s="45"/>
      <c r="J22" s="45"/>
      <c r="K22" s="45"/>
      <c r="L22" s="45"/>
      <c r="M22" s="45"/>
      <c r="N22" s="45"/>
      <c r="O22" s="45"/>
      <c r="P22" s="45"/>
      <c r="Q22" s="45"/>
      <c r="R22" s="45"/>
      <c r="S22" s="45"/>
      <c r="T22" s="45"/>
      <c r="U22" s="45"/>
      <c r="V22" s="45"/>
    </row>
    <row r="23" spans="1:23" s="5" customFormat="1" ht="45.75" customHeight="1">
      <c r="A23" s="610" t="s">
        <v>119</v>
      </c>
      <c r="B23" s="610"/>
      <c r="C23" s="610"/>
      <c r="D23" s="610"/>
      <c r="E23" s="610"/>
      <c r="F23" s="610"/>
      <c r="G23" s="610"/>
      <c r="H23" s="610"/>
      <c r="I23" s="610"/>
      <c r="J23" s="610"/>
      <c r="K23" s="7"/>
      <c r="L23" s="7"/>
      <c r="M23" s="7"/>
      <c r="O23" s="612" t="s">
        <v>127</v>
      </c>
      <c r="P23" s="612"/>
      <c r="Q23" s="612"/>
      <c r="R23" s="612"/>
      <c r="S23" s="612"/>
      <c r="T23" s="612"/>
      <c r="U23" s="612"/>
      <c r="V23" s="612"/>
      <c r="W23" s="5" t="s">
        <v>2</v>
      </c>
    </row>
    <row r="24" spans="1:22" ht="15.75">
      <c r="A24" s="611"/>
      <c r="B24" s="611"/>
      <c r="C24" s="611"/>
      <c r="D24" s="611"/>
      <c r="E24" s="611"/>
      <c r="F24" s="611"/>
      <c r="G24" s="611"/>
      <c r="H24" s="611"/>
      <c r="I24" s="611"/>
      <c r="J24" s="611"/>
      <c r="O24" s="613"/>
      <c r="P24" s="613"/>
      <c r="Q24" s="613"/>
      <c r="R24" s="613"/>
      <c r="S24" s="613"/>
      <c r="T24" s="613"/>
      <c r="U24" s="613"/>
      <c r="V24" s="613"/>
    </row>
  </sheetData>
  <sheetProtection/>
  <mergeCells count="29">
    <mergeCell ref="O6:O7"/>
    <mergeCell ref="Q6:Q7"/>
    <mergeCell ref="P6:P7"/>
    <mergeCell ref="A3:B8"/>
    <mergeCell ref="E3:F3"/>
    <mergeCell ref="E4:E7"/>
    <mergeCell ref="F4:F7"/>
    <mergeCell ref="C3:C7"/>
    <mergeCell ref="D3:D7"/>
    <mergeCell ref="U3:U7"/>
    <mergeCell ref="K5:Q5"/>
    <mergeCell ref="J4:Q4"/>
    <mergeCell ref="I3:T3"/>
    <mergeCell ref="S4:S7"/>
    <mergeCell ref="T4:T7"/>
    <mergeCell ref="R4:R7"/>
    <mergeCell ref="K6:K7"/>
    <mergeCell ref="I4:I7"/>
    <mergeCell ref="L6:N6"/>
    <mergeCell ref="A1:E1"/>
    <mergeCell ref="F1:O1"/>
    <mergeCell ref="Q1:V1"/>
    <mergeCell ref="A23:J24"/>
    <mergeCell ref="O23:V24"/>
    <mergeCell ref="R2:V2"/>
    <mergeCell ref="V3:V7"/>
    <mergeCell ref="J5:J7"/>
    <mergeCell ref="G3:G7"/>
    <mergeCell ref="H3:H7"/>
  </mergeCells>
  <printOptions/>
  <pageMargins left="0.4330708661417323" right="0.1968503937007874" top="0.1968503937007874" bottom="0" header="0.1968503937007874" footer="0.1968503937007874"/>
  <pageSetup horizontalDpi="600" verticalDpi="600" orientation="landscape" paperSize="9" scale="9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BS165"/>
  <sheetViews>
    <sheetView view="pageBreakPreview" zoomScaleSheetLayoutView="100" zoomScalePageLayoutView="0" workbookViewId="0" topLeftCell="A4">
      <selection activeCell="A70" sqref="A70:U70"/>
    </sheetView>
  </sheetViews>
  <sheetFormatPr defaultColWidth="9.00390625" defaultRowHeight="15.75"/>
  <cols>
    <col min="1" max="1" width="3.375" style="905" customWidth="1"/>
    <col min="2" max="2" width="16.625" style="905" customWidth="1"/>
    <col min="3" max="3" width="5.50390625" style="905" customWidth="1"/>
    <col min="4" max="4" width="5.75390625" style="935" customWidth="1"/>
    <col min="5" max="5" width="5.875" style="905" customWidth="1"/>
    <col min="6" max="8" width="5.75390625" style="905" customWidth="1"/>
    <col min="9" max="11" width="5.75390625" style="935" customWidth="1"/>
    <col min="12" max="15" width="5.75390625" style="905" customWidth="1"/>
    <col min="16" max="16" width="4.875" style="905" customWidth="1"/>
    <col min="17" max="19" width="5.75390625" style="905" customWidth="1"/>
    <col min="20" max="20" width="5.75390625" style="935" customWidth="1"/>
    <col min="21" max="21" width="6.125" style="936" customWidth="1"/>
    <col min="22" max="29" width="8.25390625" style="899" hidden="1" customWidth="1"/>
    <col min="30" max="30" width="8.00390625" style="899" hidden="1" customWidth="1"/>
    <col min="31" max="41" width="8.00390625" style="899" customWidth="1"/>
    <col min="42" max="71" width="9.00390625" style="899" customWidth="1"/>
    <col min="72" max="16384" width="9.00390625" style="905" customWidth="1"/>
  </cols>
  <sheetData>
    <row r="1" spans="1:71" s="862" customFormat="1" ht="57" customHeight="1">
      <c r="A1" s="860" t="s">
        <v>315</v>
      </c>
      <c r="B1" s="860"/>
      <c r="C1" s="860"/>
      <c r="D1" s="860"/>
      <c r="E1" s="802" t="s">
        <v>463</v>
      </c>
      <c r="F1" s="802"/>
      <c r="G1" s="802"/>
      <c r="H1" s="802"/>
      <c r="I1" s="802"/>
      <c r="J1" s="802"/>
      <c r="K1" s="802"/>
      <c r="L1" s="802"/>
      <c r="M1" s="802"/>
      <c r="N1" s="802"/>
      <c r="O1" s="802"/>
      <c r="P1" s="861" t="str">
        <f>'[5]Thông tin'!C2</f>
        <v>Đơn vị  báo cáo: CỤC THADS TỈNH SƠN LA
Đơn vị nhận báo cáo: TỔNG CỤC THADS</v>
      </c>
      <c r="Q1" s="861"/>
      <c r="R1" s="861"/>
      <c r="S1" s="861"/>
      <c r="T1" s="861"/>
      <c r="U1" s="861"/>
      <c r="V1" s="812"/>
      <c r="W1" s="812"/>
      <c r="X1" s="812"/>
      <c r="Y1" s="812"/>
      <c r="Z1" s="812"/>
      <c r="AA1" s="812"/>
      <c r="AB1" s="812"/>
      <c r="AC1" s="812"/>
      <c r="AD1" s="812"/>
      <c r="AE1" s="812"/>
      <c r="AF1" s="812"/>
      <c r="AG1" s="812"/>
      <c r="AH1" s="812"/>
      <c r="AI1" s="812"/>
      <c r="AJ1" s="812"/>
      <c r="AK1" s="812"/>
      <c r="AL1" s="812"/>
      <c r="AM1" s="812"/>
      <c r="AN1" s="812"/>
      <c r="AO1" s="812"/>
      <c r="AP1" s="812"/>
      <c r="AQ1" s="812"/>
      <c r="AR1" s="812"/>
      <c r="AS1" s="812"/>
      <c r="AT1" s="812"/>
      <c r="AU1" s="812"/>
      <c r="AV1" s="812"/>
      <c r="AW1" s="812"/>
      <c r="AX1" s="812"/>
      <c r="AY1" s="812"/>
      <c r="AZ1" s="812"/>
      <c r="BA1" s="812"/>
      <c r="BB1" s="812"/>
      <c r="BC1" s="812"/>
      <c r="BD1" s="812"/>
      <c r="BE1" s="812"/>
      <c r="BF1" s="812"/>
      <c r="BG1" s="812"/>
      <c r="BH1" s="812"/>
      <c r="BI1" s="812"/>
      <c r="BJ1" s="812"/>
      <c r="BK1" s="812"/>
      <c r="BL1" s="812"/>
      <c r="BM1" s="812"/>
      <c r="BN1" s="812"/>
      <c r="BO1" s="812"/>
      <c r="BP1" s="812"/>
      <c r="BQ1" s="812"/>
      <c r="BR1" s="812"/>
      <c r="BS1" s="812"/>
    </row>
    <row r="2" spans="1:21" s="812" customFormat="1" ht="27" customHeight="1">
      <c r="A2" s="863"/>
      <c r="B2" s="863"/>
      <c r="C2" s="863"/>
      <c r="D2" s="863"/>
      <c r="E2" s="451"/>
      <c r="F2" s="451"/>
      <c r="G2" s="451"/>
      <c r="H2" s="811" t="str">
        <f>'[5]Thông tin'!C8</f>
        <v>11 tháng/năm 2021</v>
      </c>
      <c r="I2" s="811"/>
      <c r="J2" s="811"/>
      <c r="K2" s="811"/>
      <c r="L2" s="811"/>
      <c r="M2" s="451"/>
      <c r="N2" s="451"/>
      <c r="O2" s="451"/>
      <c r="P2" s="864"/>
      <c r="Q2" s="864"/>
      <c r="R2" s="864"/>
      <c r="S2" s="864"/>
      <c r="T2" s="864"/>
      <c r="U2" s="865"/>
    </row>
    <row r="3" spans="2:22" s="812" customFormat="1" ht="17.25" customHeight="1">
      <c r="B3" s="866"/>
      <c r="C3" s="866"/>
      <c r="D3" s="866"/>
      <c r="I3" s="867"/>
      <c r="J3" s="813"/>
      <c r="K3" s="868"/>
      <c r="L3" s="868"/>
      <c r="M3" s="868"/>
      <c r="N3" s="814"/>
      <c r="O3" s="815" t="s">
        <v>164</v>
      </c>
      <c r="P3" s="815"/>
      <c r="Q3" s="815"/>
      <c r="R3" s="815"/>
      <c r="S3" s="815"/>
      <c r="T3" s="815"/>
      <c r="U3" s="815"/>
      <c r="V3" s="869"/>
    </row>
    <row r="4" spans="1:21" s="814" customFormat="1" ht="15.75" customHeight="1">
      <c r="A4" s="870" t="s">
        <v>136</v>
      </c>
      <c r="B4" s="870" t="s">
        <v>157</v>
      </c>
      <c r="C4" s="871" t="s">
        <v>163</v>
      </c>
      <c r="D4" s="872" t="s">
        <v>134</v>
      </c>
      <c r="E4" s="872" t="s">
        <v>4</v>
      </c>
      <c r="F4" s="872"/>
      <c r="G4" s="873" t="s">
        <v>36</v>
      </c>
      <c r="H4" s="873" t="s">
        <v>165</v>
      </c>
      <c r="I4" s="873" t="s">
        <v>37</v>
      </c>
      <c r="J4" s="874" t="s">
        <v>4</v>
      </c>
      <c r="K4" s="875"/>
      <c r="L4" s="875"/>
      <c r="M4" s="875"/>
      <c r="N4" s="875"/>
      <c r="O4" s="875"/>
      <c r="P4" s="875"/>
      <c r="Q4" s="875"/>
      <c r="R4" s="875"/>
      <c r="S4" s="875"/>
      <c r="T4" s="876" t="s">
        <v>103</v>
      </c>
      <c r="U4" s="877" t="s">
        <v>160</v>
      </c>
    </row>
    <row r="5" spans="1:21" s="882" customFormat="1" ht="15.75" customHeight="1">
      <c r="A5" s="878"/>
      <c r="B5" s="878"/>
      <c r="C5" s="871"/>
      <c r="D5" s="872"/>
      <c r="E5" s="872" t="s">
        <v>137</v>
      </c>
      <c r="F5" s="872" t="s">
        <v>62</v>
      </c>
      <c r="G5" s="873"/>
      <c r="H5" s="873"/>
      <c r="I5" s="873"/>
      <c r="J5" s="873" t="s">
        <v>61</v>
      </c>
      <c r="K5" s="872" t="s">
        <v>4</v>
      </c>
      <c r="L5" s="872"/>
      <c r="M5" s="872"/>
      <c r="N5" s="872"/>
      <c r="O5" s="872"/>
      <c r="P5" s="872"/>
      <c r="Q5" s="873" t="s">
        <v>139</v>
      </c>
      <c r="R5" s="873" t="s">
        <v>148</v>
      </c>
      <c r="S5" s="879" t="s">
        <v>81</v>
      </c>
      <c r="T5" s="880"/>
      <c r="U5" s="881"/>
    </row>
    <row r="6" spans="1:21" s="814" customFormat="1" ht="15.75" customHeight="1">
      <c r="A6" s="878"/>
      <c r="B6" s="878"/>
      <c r="C6" s="871"/>
      <c r="D6" s="872"/>
      <c r="E6" s="872"/>
      <c r="F6" s="872"/>
      <c r="G6" s="873"/>
      <c r="H6" s="873"/>
      <c r="I6" s="873"/>
      <c r="J6" s="873"/>
      <c r="K6" s="873" t="s">
        <v>96</v>
      </c>
      <c r="L6" s="872" t="s">
        <v>4</v>
      </c>
      <c r="M6" s="872"/>
      <c r="N6" s="873" t="s">
        <v>42</v>
      </c>
      <c r="O6" s="873" t="s">
        <v>147</v>
      </c>
      <c r="P6" s="873" t="s">
        <v>46</v>
      </c>
      <c r="Q6" s="873"/>
      <c r="R6" s="873"/>
      <c r="S6" s="879"/>
      <c r="T6" s="880"/>
      <c r="U6" s="881"/>
    </row>
    <row r="7" spans="1:21" s="814" customFormat="1" ht="15.75" customHeight="1">
      <c r="A7" s="878"/>
      <c r="B7" s="878"/>
      <c r="C7" s="871"/>
      <c r="D7" s="872"/>
      <c r="E7" s="872"/>
      <c r="F7" s="872"/>
      <c r="G7" s="873"/>
      <c r="H7" s="873"/>
      <c r="I7" s="873"/>
      <c r="J7" s="873"/>
      <c r="K7" s="873"/>
      <c r="L7" s="872"/>
      <c r="M7" s="872"/>
      <c r="N7" s="873"/>
      <c r="O7" s="873"/>
      <c r="P7" s="873"/>
      <c r="Q7" s="873"/>
      <c r="R7" s="873"/>
      <c r="S7" s="879"/>
      <c r="T7" s="880"/>
      <c r="U7" s="881"/>
    </row>
    <row r="8" spans="1:27" s="814" customFormat="1" ht="92.25" customHeight="1">
      <c r="A8" s="883"/>
      <c r="B8" s="883"/>
      <c r="C8" s="871"/>
      <c r="D8" s="872"/>
      <c r="E8" s="872"/>
      <c r="F8" s="872"/>
      <c r="G8" s="873"/>
      <c r="H8" s="873"/>
      <c r="I8" s="873"/>
      <c r="J8" s="873"/>
      <c r="K8" s="873"/>
      <c r="L8" s="884" t="s">
        <v>39</v>
      </c>
      <c r="M8" s="884" t="s">
        <v>138</v>
      </c>
      <c r="N8" s="873"/>
      <c r="O8" s="873"/>
      <c r="P8" s="873"/>
      <c r="Q8" s="873"/>
      <c r="R8" s="873"/>
      <c r="S8" s="879"/>
      <c r="T8" s="885"/>
      <c r="U8" s="881"/>
      <c r="V8" s="873" t="s">
        <v>464</v>
      </c>
      <c r="W8" s="873" t="s">
        <v>465</v>
      </c>
      <c r="Y8" s="886" t="s">
        <v>466</v>
      </c>
      <c r="Z8" s="886" t="s">
        <v>467</v>
      </c>
      <c r="AA8" s="886" t="s">
        <v>468</v>
      </c>
    </row>
    <row r="9" spans="1:23" s="812" customFormat="1" ht="14.25" customHeight="1">
      <c r="A9" s="887" t="s">
        <v>3</v>
      </c>
      <c r="B9" s="888"/>
      <c r="C9" s="889" t="s">
        <v>13</v>
      </c>
      <c r="D9" s="889" t="s">
        <v>14</v>
      </c>
      <c r="E9" s="889" t="s">
        <v>19</v>
      </c>
      <c r="F9" s="889" t="s">
        <v>22</v>
      </c>
      <c r="G9" s="889" t="s">
        <v>23</v>
      </c>
      <c r="H9" s="889" t="s">
        <v>24</v>
      </c>
      <c r="I9" s="889" t="s">
        <v>25</v>
      </c>
      <c r="J9" s="889" t="s">
        <v>26</v>
      </c>
      <c r="K9" s="889" t="s">
        <v>27</v>
      </c>
      <c r="L9" s="889" t="s">
        <v>29</v>
      </c>
      <c r="M9" s="889" t="s">
        <v>30</v>
      </c>
      <c r="N9" s="889" t="s">
        <v>104</v>
      </c>
      <c r="O9" s="889" t="s">
        <v>101</v>
      </c>
      <c r="P9" s="889" t="s">
        <v>105</v>
      </c>
      <c r="Q9" s="889" t="s">
        <v>106</v>
      </c>
      <c r="R9" s="889" t="s">
        <v>107</v>
      </c>
      <c r="S9" s="889" t="s">
        <v>118</v>
      </c>
      <c r="T9" s="889" t="s">
        <v>131</v>
      </c>
      <c r="U9" s="890" t="s">
        <v>133</v>
      </c>
      <c r="V9" s="873"/>
      <c r="W9" s="873"/>
    </row>
    <row r="10" spans="1:71" s="896" customFormat="1" ht="29.25" customHeight="1">
      <c r="A10" s="891" t="s">
        <v>10</v>
      </c>
      <c r="B10" s="891"/>
      <c r="C10" s="816">
        <f aca="true" t="shared" si="0" ref="C10:T10">C11+C18</f>
        <v>5194</v>
      </c>
      <c r="D10" s="816">
        <f t="shared" si="0"/>
        <v>5942</v>
      </c>
      <c r="E10" s="816">
        <f t="shared" si="0"/>
        <v>1225</v>
      </c>
      <c r="F10" s="816">
        <f t="shared" si="0"/>
        <v>4717</v>
      </c>
      <c r="G10" s="816">
        <f t="shared" si="0"/>
        <v>38</v>
      </c>
      <c r="H10" s="816">
        <f t="shared" si="0"/>
        <v>4</v>
      </c>
      <c r="I10" s="816">
        <f t="shared" si="0"/>
        <v>5900</v>
      </c>
      <c r="J10" s="816">
        <f t="shared" si="0"/>
        <v>5464</v>
      </c>
      <c r="K10" s="816">
        <f t="shared" si="0"/>
        <v>4458</v>
      </c>
      <c r="L10" s="816">
        <f t="shared" si="0"/>
        <v>4394</v>
      </c>
      <c r="M10" s="816">
        <f t="shared" si="0"/>
        <v>64</v>
      </c>
      <c r="N10" s="816">
        <f t="shared" si="0"/>
        <v>1002</v>
      </c>
      <c r="O10" s="816">
        <f t="shared" si="0"/>
        <v>1</v>
      </c>
      <c r="P10" s="816">
        <f t="shared" si="0"/>
        <v>3</v>
      </c>
      <c r="Q10" s="816">
        <f t="shared" si="0"/>
        <v>429</v>
      </c>
      <c r="R10" s="816">
        <f t="shared" si="0"/>
        <v>2</v>
      </c>
      <c r="S10" s="816">
        <f t="shared" si="0"/>
        <v>5</v>
      </c>
      <c r="T10" s="816">
        <f t="shared" si="0"/>
        <v>1442</v>
      </c>
      <c r="U10" s="892">
        <f>(K10/J10)*100</f>
        <v>81.58857979502197</v>
      </c>
      <c r="V10" s="893">
        <f aca="true" t="shared" si="1" ref="V10:AB10">V11+V18</f>
        <v>5756</v>
      </c>
      <c r="W10" s="893">
        <f t="shared" si="1"/>
        <v>5756</v>
      </c>
      <c r="X10" s="893">
        <f t="shared" si="1"/>
        <v>0</v>
      </c>
      <c r="Y10" s="893">
        <f t="shared" si="1"/>
        <v>1703</v>
      </c>
      <c r="Z10" s="893">
        <f t="shared" si="1"/>
        <v>1225</v>
      </c>
      <c r="AA10" s="893">
        <f t="shared" si="1"/>
        <v>478</v>
      </c>
      <c r="AB10" s="893">
        <f t="shared" si="1"/>
        <v>1703</v>
      </c>
      <c r="AC10" s="894">
        <f>AA10+Z10</f>
        <v>1703</v>
      </c>
      <c r="AD10" s="895"/>
      <c r="AE10" s="895"/>
      <c r="AF10" s="895"/>
      <c r="AG10" s="895"/>
      <c r="AH10" s="895"/>
      <c r="AI10" s="895"/>
      <c r="AJ10" s="895"/>
      <c r="AK10" s="895"/>
      <c r="AL10" s="895"/>
      <c r="AM10" s="895"/>
      <c r="AN10" s="895"/>
      <c r="AO10" s="895"/>
      <c r="AP10" s="895"/>
      <c r="AQ10" s="895"/>
      <c r="AR10" s="895"/>
      <c r="AS10" s="895"/>
      <c r="AT10" s="895"/>
      <c r="AU10" s="895"/>
      <c r="AV10" s="895"/>
      <c r="AW10" s="895"/>
      <c r="AX10" s="895"/>
      <c r="AY10" s="895"/>
      <c r="AZ10" s="895"/>
      <c r="BA10" s="895"/>
      <c r="BB10" s="895"/>
      <c r="BC10" s="895"/>
      <c r="BD10" s="895"/>
      <c r="BE10" s="895"/>
      <c r="BF10" s="895"/>
      <c r="BG10" s="895"/>
      <c r="BH10" s="895"/>
      <c r="BI10" s="895"/>
      <c r="BJ10" s="895"/>
      <c r="BK10" s="895"/>
      <c r="BL10" s="895"/>
      <c r="BM10" s="895"/>
      <c r="BN10" s="895"/>
      <c r="BO10" s="895"/>
      <c r="BP10" s="895"/>
      <c r="BQ10" s="895"/>
      <c r="BR10" s="895"/>
      <c r="BS10" s="895"/>
    </row>
    <row r="11" spans="1:71" s="900" customFormat="1" ht="26.25">
      <c r="A11" s="897" t="s">
        <v>0</v>
      </c>
      <c r="B11" s="898" t="s">
        <v>324</v>
      </c>
      <c r="C11" s="817">
        <f aca="true" t="shared" si="2" ref="C11:T11">SUM(C12:C17)</f>
        <v>152</v>
      </c>
      <c r="D11" s="817">
        <f t="shared" si="2"/>
        <v>257</v>
      </c>
      <c r="E11" s="817">
        <f t="shared" si="2"/>
        <v>18</v>
      </c>
      <c r="F11" s="817">
        <f t="shared" si="2"/>
        <v>239</v>
      </c>
      <c r="G11" s="817">
        <f t="shared" si="2"/>
        <v>1</v>
      </c>
      <c r="H11" s="817">
        <f t="shared" si="2"/>
        <v>0</v>
      </c>
      <c r="I11" s="817">
        <f t="shared" si="2"/>
        <v>256</v>
      </c>
      <c r="J11" s="817">
        <f t="shared" si="2"/>
        <v>251</v>
      </c>
      <c r="K11" s="817">
        <f t="shared" si="2"/>
        <v>237</v>
      </c>
      <c r="L11" s="817">
        <f t="shared" si="2"/>
        <v>237</v>
      </c>
      <c r="M11" s="817">
        <f t="shared" si="2"/>
        <v>0</v>
      </c>
      <c r="N11" s="817">
        <f t="shared" si="2"/>
        <v>13</v>
      </c>
      <c r="O11" s="817">
        <f t="shared" si="2"/>
        <v>0</v>
      </c>
      <c r="P11" s="817">
        <f t="shared" si="2"/>
        <v>1</v>
      </c>
      <c r="Q11" s="817">
        <f t="shared" si="2"/>
        <v>3</v>
      </c>
      <c r="R11" s="817">
        <f t="shared" si="2"/>
        <v>0</v>
      </c>
      <c r="S11" s="817">
        <f t="shared" si="2"/>
        <v>2</v>
      </c>
      <c r="T11" s="817">
        <f t="shared" si="2"/>
        <v>19</v>
      </c>
      <c r="U11" s="818">
        <f aca="true" t="shared" si="3" ref="U11:U67">(K11/J11)*100</f>
        <v>94.42231075697211</v>
      </c>
      <c r="V11" s="819">
        <f>SUM(V12:V17)</f>
        <v>256</v>
      </c>
      <c r="W11" s="820">
        <f>SUM(W12:W17)</f>
        <v>256</v>
      </c>
      <c r="X11" s="820">
        <f>SUM(X12:X17)</f>
        <v>0</v>
      </c>
      <c r="Y11" s="899">
        <v>28</v>
      </c>
      <c r="Z11" s="899">
        <f>E11</f>
        <v>18</v>
      </c>
      <c r="AA11" s="899">
        <f>Y11-Z11</f>
        <v>10</v>
      </c>
      <c r="AB11" s="899">
        <f>E11+'[5]PT01'!C76</f>
        <v>28</v>
      </c>
      <c r="AC11" s="899">
        <f>Y11-AB11</f>
        <v>0</v>
      </c>
      <c r="AD11" s="899"/>
      <c r="AE11" s="899"/>
      <c r="AF11" s="899"/>
      <c r="AG11" s="899"/>
      <c r="AH11" s="899"/>
      <c r="AI11" s="899"/>
      <c r="AJ11" s="899"/>
      <c r="AK11" s="899"/>
      <c r="AL11" s="899"/>
      <c r="AM11" s="899"/>
      <c r="AN11" s="899"/>
      <c r="AO11" s="899"/>
      <c r="AP11" s="899"/>
      <c r="AQ11" s="899"/>
      <c r="AR11" s="899"/>
      <c r="AS11" s="899"/>
      <c r="AT11" s="899"/>
      <c r="AU11" s="899"/>
      <c r="AV11" s="899"/>
      <c r="AW11" s="899"/>
      <c r="AX11" s="899"/>
      <c r="AY11" s="899"/>
      <c r="AZ11" s="899"/>
      <c r="BA11" s="899"/>
      <c r="BB11" s="899"/>
      <c r="BC11" s="899"/>
      <c r="BD11" s="899"/>
      <c r="BE11" s="899"/>
      <c r="BF11" s="899"/>
      <c r="BG11" s="899"/>
      <c r="BH11" s="899"/>
      <c r="BI11" s="899"/>
      <c r="BJ11" s="899"/>
      <c r="BK11" s="899"/>
      <c r="BL11" s="899"/>
      <c r="BM11" s="899"/>
      <c r="BN11" s="899"/>
      <c r="BO11" s="899"/>
      <c r="BP11" s="899"/>
      <c r="BQ11" s="899"/>
      <c r="BR11" s="899"/>
      <c r="BS11" s="899"/>
    </row>
    <row r="12" spans="1:24" ht="19.5" customHeight="1">
      <c r="A12" s="305">
        <v>1</v>
      </c>
      <c r="B12" s="306" t="s">
        <v>325</v>
      </c>
      <c r="C12" s="901">
        <v>5</v>
      </c>
      <c r="D12" s="319">
        <f aca="true" t="shared" si="4" ref="D12:D17">E12+F12</f>
        <v>6</v>
      </c>
      <c r="E12" s="902">
        <v>0</v>
      </c>
      <c r="F12" s="901">
        <v>6</v>
      </c>
      <c r="G12" s="901">
        <v>0</v>
      </c>
      <c r="H12" s="305">
        <v>0</v>
      </c>
      <c r="I12" s="448">
        <f aca="true" t="shared" si="5" ref="I12:I17">J12+Q12+R12+S12</f>
        <v>6</v>
      </c>
      <c r="J12" s="448">
        <f aca="true" t="shared" si="6" ref="J12:J17">K12+N12+O12+P12</f>
        <v>6</v>
      </c>
      <c r="K12" s="448">
        <f aca="true" t="shared" si="7" ref="K12:K17">L12+M12</f>
        <v>6</v>
      </c>
      <c r="L12" s="901">
        <v>6</v>
      </c>
      <c r="M12" s="901">
        <v>0</v>
      </c>
      <c r="N12" s="901">
        <v>0</v>
      </c>
      <c r="O12" s="901">
        <v>0</v>
      </c>
      <c r="P12" s="901">
        <v>0</v>
      </c>
      <c r="Q12" s="901">
        <v>0</v>
      </c>
      <c r="R12" s="901">
        <v>0</v>
      </c>
      <c r="S12" s="305">
        <v>0</v>
      </c>
      <c r="T12" s="319">
        <f aca="true" t="shared" si="8" ref="T12:T17">N12+O12+P12+Q12+R12+S12</f>
        <v>0</v>
      </c>
      <c r="U12" s="903">
        <f t="shared" si="3"/>
        <v>100</v>
      </c>
      <c r="V12" s="904">
        <f aca="true" t="shared" si="9" ref="V12:V17">I12</f>
        <v>6</v>
      </c>
      <c r="W12" s="904">
        <f aca="true" t="shared" si="10" ref="W12:W17">D12-G12-H12</f>
        <v>6</v>
      </c>
      <c r="X12" s="904">
        <f aca="true" t="shared" si="11" ref="X12:X17">V12-W12</f>
        <v>0</v>
      </c>
    </row>
    <row r="13" spans="1:24" ht="19.5" customHeight="1">
      <c r="A13" s="305">
        <v>2</v>
      </c>
      <c r="B13" s="306" t="s">
        <v>326</v>
      </c>
      <c r="C13" s="901">
        <v>12</v>
      </c>
      <c r="D13" s="319">
        <f t="shared" si="4"/>
        <v>18</v>
      </c>
      <c r="E13" s="902">
        <v>1</v>
      </c>
      <c r="F13" s="901">
        <v>17</v>
      </c>
      <c r="G13" s="901">
        <v>0</v>
      </c>
      <c r="H13" s="305">
        <v>0</v>
      </c>
      <c r="I13" s="448">
        <f t="shared" si="5"/>
        <v>18</v>
      </c>
      <c r="J13" s="448">
        <f t="shared" si="6"/>
        <v>17</v>
      </c>
      <c r="K13" s="448">
        <f t="shared" si="7"/>
        <v>14</v>
      </c>
      <c r="L13" s="901">
        <v>14</v>
      </c>
      <c r="M13" s="901">
        <v>0</v>
      </c>
      <c r="N13" s="901">
        <v>3</v>
      </c>
      <c r="O13" s="901">
        <v>0</v>
      </c>
      <c r="P13" s="901">
        <v>0</v>
      </c>
      <c r="Q13" s="901">
        <v>1</v>
      </c>
      <c r="R13" s="901">
        <v>0</v>
      </c>
      <c r="S13" s="305">
        <v>0</v>
      </c>
      <c r="T13" s="319">
        <f t="shared" si="8"/>
        <v>4</v>
      </c>
      <c r="U13" s="903">
        <f t="shared" si="3"/>
        <v>82.35294117647058</v>
      </c>
      <c r="V13" s="904">
        <f t="shared" si="9"/>
        <v>18</v>
      </c>
      <c r="W13" s="904">
        <f t="shared" si="10"/>
        <v>18</v>
      </c>
      <c r="X13" s="904">
        <f t="shared" si="11"/>
        <v>0</v>
      </c>
    </row>
    <row r="14" spans="1:24" ht="19.5" customHeight="1">
      <c r="A14" s="305">
        <v>3</v>
      </c>
      <c r="B14" s="306" t="s">
        <v>327</v>
      </c>
      <c r="C14" s="901">
        <v>8</v>
      </c>
      <c r="D14" s="319">
        <f t="shared" si="4"/>
        <v>8</v>
      </c>
      <c r="E14" s="902">
        <v>2</v>
      </c>
      <c r="F14" s="901">
        <v>6</v>
      </c>
      <c r="G14" s="901">
        <v>0</v>
      </c>
      <c r="H14" s="305">
        <v>0</v>
      </c>
      <c r="I14" s="448">
        <f t="shared" si="5"/>
        <v>8</v>
      </c>
      <c r="J14" s="448">
        <f t="shared" si="6"/>
        <v>7</v>
      </c>
      <c r="K14" s="448">
        <f t="shared" si="7"/>
        <v>7</v>
      </c>
      <c r="L14" s="901">
        <v>7</v>
      </c>
      <c r="M14" s="901">
        <v>0</v>
      </c>
      <c r="N14" s="901">
        <v>0</v>
      </c>
      <c r="O14" s="901">
        <v>0</v>
      </c>
      <c r="P14" s="901">
        <v>0</v>
      </c>
      <c r="Q14" s="901">
        <v>1</v>
      </c>
      <c r="R14" s="901">
        <v>0</v>
      </c>
      <c r="S14" s="305">
        <v>0</v>
      </c>
      <c r="T14" s="319">
        <f t="shared" si="8"/>
        <v>1</v>
      </c>
      <c r="U14" s="903">
        <f>(K14/J14)*100</f>
        <v>100</v>
      </c>
      <c r="V14" s="904">
        <f t="shared" si="9"/>
        <v>8</v>
      </c>
      <c r="W14" s="904">
        <f t="shared" si="10"/>
        <v>8</v>
      </c>
      <c r="X14" s="904">
        <f t="shared" si="11"/>
        <v>0</v>
      </c>
    </row>
    <row r="15" spans="1:24" ht="19.5" customHeight="1">
      <c r="A15" s="305">
        <v>4</v>
      </c>
      <c r="B15" s="306" t="s">
        <v>328</v>
      </c>
      <c r="C15" s="901">
        <v>24</v>
      </c>
      <c r="D15" s="319">
        <f t="shared" si="4"/>
        <v>40</v>
      </c>
      <c r="E15" s="902">
        <v>0</v>
      </c>
      <c r="F15" s="901">
        <v>40</v>
      </c>
      <c r="G15" s="901">
        <v>0</v>
      </c>
      <c r="H15" s="305">
        <v>0</v>
      </c>
      <c r="I15" s="448">
        <f t="shared" si="5"/>
        <v>40</v>
      </c>
      <c r="J15" s="448">
        <f t="shared" si="6"/>
        <v>40</v>
      </c>
      <c r="K15" s="448">
        <f t="shared" si="7"/>
        <v>40</v>
      </c>
      <c r="L15" s="901">
        <v>40</v>
      </c>
      <c r="M15" s="901">
        <v>0</v>
      </c>
      <c r="N15" s="901">
        <v>0</v>
      </c>
      <c r="O15" s="901">
        <v>0</v>
      </c>
      <c r="P15" s="901">
        <v>0</v>
      </c>
      <c r="Q15" s="901">
        <v>0</v>
      </c>
      <c r="R15" s="901">
        <v>0</v>
      </c>
      <c r="S15" s="305">
        <v>0</v>
      </c>
      <c r="T15" s="319">
        <f t="shared" si="8"/>
        <v>0</v>
      </c>
      <c r="U15" s="903">
        <f>(K15/J15)*100</f>
        <v>100</v>
      </c>
      <c r="V15" s="904">
        <f t="shared" si="9"/>
        <v>40</v>
      </c>
      <c r="W15" s="904">
        <f t="shared" si="10"/>
        <v>40</v>
      </c>
      <c r="X15" s="904">
        <f t="shared" si="11"/>
        <v>0</v>
      </c>
    </row>
    <row r="16" spans="1:24" ht="19.5" customHeight="1">
      <c r="A16" s="305">
        <v>5</v>
      </c>
      <c r="B16" s="306" t="s">
        <v>449</v>
      </c>
      <c r="C16" s="901">
        <v>2</v>
      </c>
      <c r="D16" s="319">
        <f t="shared" si="4"/>
        <v>3</v>
      </c>
      <c r="E16" s="902">
        <v>0</v>
      </c>
      <c r="F16" s="901">
        <v>3</v>
      </c>
      <c r="G16" s="901">
        <v>0</v>
      </c>
      <c r="H16" s="305">
        <v>0</v>
      </c>
      <c r="I16" s="448">
        <f t="shared" si="5"/>
        <v>3</v>
      </c>
      <c r="J16" s="448">
        <f t="shared" si="6"/>
        <v>3</v>
      </c>
      <c r="K16" s="448">
        <f t="shared" si="7"/>
        <v>3</v>
      </c>
      <c r="L16" s="901">
        <v>3</v>
      </c>
      <c r="M16" s="901">
        <v>0</v>
      </c>
      <c r="N16" s="901">
        <v>0</v>
      </c>
      <c r="O16" s="901">
        <v>0</v>
      </c>
      <c r="P16" s="901">
        <v>0</v>
      </c>
      <c r="Q16" s="901">
        <v>0</v>
      </c>
      <c r="R16" s="901">
        <v>0</v>
      </c>
      <c r="S16" s="305">
        <v>0</v>
      </c>
      <c r="T16" s="319">
        <f t="shared" si="8"/>
        <v>0</v>
      </c>
      <c r="U16" s="903">
        <f>(K16/J16)*100</f>
        <v>100</v>
      </c>
      <c r="V16" s="904">
        <f t="shared" si="9"/>
        <v>3</v>
      </c>
      <c r="W16" s="904">
        <f t="shared" si="10"/>
        <v>3</v>
      </c>
      <c r="X16" s="904">
        <f t="shared" si="11"/>
        <v>0</v>
      </c>
    </row>
    <row r="17" spans="1:24" ht="19.5" customHeight="1">
      <c r="A17" s="305">
        <v>6</v>
      </c>
      <c r="B17" s="306" t="s">
        <v>330</v>
      </c>
      <c r="C17" s="901">
        <v>101</v>
      </c>
      <c r="D17" s="319">
        <f t="shared" si="4"/>
        <v>182</v>
      </c>
      <c r="E17" s="902">
        <v>15</v>
      </c>
      <c r="F17" s="901">
        <v>167</v>
      </c>
      <c r="G17" s="901">
        <v>1</v>
      </c>
      <c r="H17" s="305">
        <v>0</v>
      </c>
      <c r="I17" s="448">
        <f t="shared" si="5"/>
        <v>181</v>
      </c>
      <c r="J17" s="448">
        <f t="shared" si="6"/>
        <v>178</v>
      </c>
      <c r="K17" s="448">
        <f t="shared" si="7"/>
        <v>167</v>
      </c>
      <c r="L17" s="901">
        <v>167</v>
      </c>
      <c r="M17" s="901">
        <v>0</v>
      </c>
      <c r="N17" s="901">
        <v>10</v>
      </c>
      <c r="O17" s="901">
        <v>0</v>
      </c>
      <c r="P17" s="901">
        <v>1</v>
      </c>
      <c r="Q17" s="901">
        <v>1</v>
      </c>
      <c r="R17" s="901">
        <v>0</v>
      </c>
      <c r="S17" s="305">
        <v>2</v>
      </c>
      <c r="T17" s="319">
        <f t="shared" si="8"/>
        <v>14</v>
      </c>
      <c r="U17" s="903">
        <f t="shared" si="3"/>
        <v>93.82022471910112</v>
      </c>
      <c r="V17" s="904">
        <f t="shared" si="9"/>
        <v>181</v>
      </c>
      <c r="W17" s="904">
        <f t="shared" si="10"/>
        <v>181</v>
      </c>
      <c r="X17" s="904">
        <f t="shared" si="11"/>
        <v>0</v>
      </c>
    </row>
    <row r="18" spans="1:71" s="909" customFormat="1" ht="24.75" customHeight="1">
      <c r="A18" s="906" t="s">
        <v>1</v>
      </c>
      <c r="B18" s="907" t="s">
        <v>8</v>
      </c>
      <c r="C18" s="275">
        <f aca="true" t="shared" si="12" ref="C18:T18">C19+C26+C30+C35+C42+C45+C50+C53+C57+C60+C64+C67</f>
        <v>5042</v>
      </c>
      <c r="D18" s="821">
        <f t="shared" si="12"/>
        <v>5685</v>
      </c>
      <c r="E18" s="276">
        <f t="shared" si="12"/>
        <v>1207</v>
      </c>
      <c r="F18" s="276">
        <f t="shared" si="12"/>
        <v>4478</v>
      </c>
      <c r="G18" s="276">
        <f t="shared" si="12"/>
        <v>37</v>
      </c>
      <c r="H18" s="276">
        <f t="shared" si="12"/>
        <v>4</v>
      </c>
      <c r="I18" s="276">
        <f t="shared" si="12"/>
        <v>5644</v>
      </c>
      <c r="J18" s="276">
        <f t="shared" si="12"/>
        <v>5213</v>
      </c>
      <c r="K18" s="276">
        <f t="shared" si="12"/>
        <v>4221</v>
      </c>
      <c r="L18" s="276">
        <f t="shared" si="12"/>
        <v>4157</v>
      </c>
      <c r="M18" s="276">
        <f t="shared" si="12"/>
        <v>64</v>
      </c>
      <c r="N18" s="276">
        <f t="shared" si="12"/>
        <v>989</v>
      </c>
      <c r="O18" s="276">
        <f t="shared" si="12"/>
        <v>1</v>
      </c>
      <c r="P18" s="276">
        <f t="shared" si="12"/>
        <v>2</v>
      </c>
      <c r="Q18" s="276">
        <f t="shared" si="12"/>
        <v>426</v>
      </c>
      <c r="R18" s="277">
        <f t="shared" si="12"/>
        <v>2</v>
      </c>
      <c r="S18" s="277">
        <f t="shared" si="12"/>
        <v>3</v>
      </c>
      <c r="T18" s="277">
        <f t="shared" si="12"/>
        <v>1423</v>
      </c>
      <c r="U18" s="278">
        <f t="shared" si="3"/>
        <v>80.97065029733359</v>
      </c>
      <c r="V18" s="368">
        <f aca="true" t="shared" si="13" ref="V18:AB18">V19+V26+V30+V35+V42+V45+V50+V53+V57+V60+V64+V67</f>
        <v>5500</v>
      </c>
      <c r="W18" s="368">
        <f t="shared" si="13"/>
        <v>5500</v>
      </c>
      <c r="X18" s="368">
        <f t="shared" si="13"/>
        <v>0</v>
      </c>
      <c r="Y18" s="368">
        <f t="shared" si="13"/>
        <v>1675</v>
      </c>
      <c r="Z18" s="369">
        <f t="shared" si="13"/>
        <v>1207</v>
      </c>
      <c r="AA18" s="369">
        <f t="shared" si="13"/>
        <v>468</v>
      </c>
      <c r="AB18" s="369">
        <f t="shared" si="13"/>
        <v>1675</v>
      </c>
      <c r="AC18" s="908"/>
      <c r="AD18" s="908"/>
      <c r="AE18" s="908"/>
      <c r="AF18" s="908"/>
      <c r="AG18" s="908"/>
      <c r="AH18" s="908"/>
      <c r="AI18" s="908"/>
      <c r="AJ18" s="908"/>
      <c r="AK18" s="908"/>
      <c r="AL18" s="908"/>
      <c r="AM18" s="908"/>
      <c r="AN18" s="908"/>
      <c r="AO18" s="908"/>
      <c r="AP18" s="908"/>
      <c r="AQ18" s="908"/>
      <c r="AR18" s="908"/>
      <c r="AS18" s="908"/>
      <c r="AT18" s="908"/>
      <c r="AU18" s="908"/>
      <c r="AV18" s="908"/>
      <c r="AW18" s="908"/>
      <c r="AX18" s="908"/>
      <c r="AY18" s="908"/>
      <c r="AZ18" s="908"/>
      <c r="BA18" s="908"/>
      <c r="BB18" s="908"/>
      <c r="BC18" s="908"/>
      <c r="BD18" s="908"/>
      <c r="BE18" s="908"/>
      <c r="BF18" s="908"/>
      <c r="BG18" s="908"/>
      <c r="BH18" s="908"/>
      <c r="BI18" s="908"/>
      <c r="BJ18" s="908"/>
      <c r="BK18" s="908"/>
      <c r="BL18" s="908"/>
      <c r="BM18" s="908"/>
      <c r="BN18" s="908"/>
      <c r="BO18" s="908"/>
      <c r="BP18" s="908"/>
      <c r="BQ18" s="908"/>
      <c r="BR18" s="908"/>
      <c r="BS18" s="908"/>
    </row>
    <row r="19" spans="1:71" s="909" customFormat="1" ht="25.5">
      <c r="A19" s="906" t="s">
        <v>13</v>
      </c>
      <c r="B19" s="907" t="s">
        <v>331</v>
      </c>
      <c r="C19" s="277">
        <f>SUM(C20:C25)</f>
        <v>829</v>
      </c>
      <c r="D19" s="277">
        <f aca="true" t="shared" si="14" ref="D19:R19">SUM(D20:D25)</f>
        <v>848</v>
      </c>
      <c r="E19" s="277">
        <f>SUM(E20:E25)</f>
        <v>222</v>
      </c>
      <c r="F19" s="277">
        <f t="shared" si="14"/>
        <v>626</v>
      </c>
      <c r="G19" s="277">
        <f t="shared" si="14"/>
        <v>2</v>
      </c>
      <c r="H19" s="277">
        <f t="shared" si="14"/>
        <v>2</v>
      </c>
      <c r="I19" s="277">
        <f t="shared" si="14"/>
        <v>844</v>
      </c>
      <c r="J19" s="277">
        <f t="shared" si="14"/>
        <v>793</v>
      </c>
      <c r="K19" s="277">
        <f t="shared" si="14"/>
        <v>567</v>
      </c>
      <c r="L19" s="277">
        <f t="shared" si="14"/>
        <v>551</v>
      </c>
      <c r="M19" s="277">
        <f t="shared" si="14"/>
        <v>16</v>
      </c>
      <c r="N19" s="277">
        <f t="shared" si="14"/>
        <v>226</v>
      </c>
      <c r="O19" s="277">
        <f t="shared" si="14"/>
        <v>0</v>
      </c>
      <c r="P19" s="277">
        <f t="shared" si="14"/>
        <v>0</v>
      </c>
      <c r="Q19" s="277">
        <f t="shared" si="14"/>
        <v>51</v>
      </c>
      <c r="R19" s="277">
        <f t="shared" si="14"/>
        <v>0</v>
      </c>
      <c r="S19" s="277">
        <f>SUM(S20:S25)</f>
        <v>0</v>
      </c>
      <c r="T19" s="277">
        <f>SUM(T20:T25)</f>
        <v>277</v>
      </c>
      <c r="U19" s="278">
        <f t="shared" si="3"/>
        <v>71.50063051702395</v>
      </c>
      <c r="V19" s="368">
        <f>SUM(V20:V25)</f>
        <v>844</v>
      </c>
      <c r="W19" s="368">
        <f>SUM(W20:W25)</f>
        <v>844</v>
      </c>
      <c r="X19" s="368">
        <f>SUM(X20:X25)</f>
        <v>0</v>
      </c>
      <c r="Y19" s="908">
        <f>285+1</f>
        <v>286</v>
      </c>
      <c r="Z19" s="908">
        <f>E19</f>
        <v>222</v>
      </c>
      <c r="AA19" s="908">
        <f>Y19-Z19</f>
        <v>64</v>
      </c>
      <c r="AB19" s="908">
        <f>E19+'[5]PT01'!C113</f>
        <v>286</v>
      </c>
      <c r="AC19" s="908">
        <f>Y19-AB19</f>
        <v>0</v>
      </c>
      <c r="AD19" s="908"/>
      <c r="AE19" s="908"/>
      <c r="AF19" s="908"/>
      <c r="AG19" s="908"/>
      <c r="AH19" s="908"/>
      <c r="AI19" s="908"/>
      <c r="AJ19" s="908"/>
      <c r="AK19" s="908"/>
      <c r="AL19" s="908"/>
      <c r="AM19" s="908"/>
      <c r="AN19" s="908"/>
      <c r="AO19" s="908"/>
      <c r="AP19" s="908"/>
      <c r="AQ19" s="908"/>
      <c r="AR19" s="908"/>
      <c r="AS19" s="908"/>
      <c r="AT19" s="908"/>
      <c r="AU19" s="908"/>
      <c r="AV19" s="908"/>
      <c r="AW19" s="908"/>
      <c r="AX19" s="908"/>
      <c r="AY19" s="908"/>
      <c r="AZ19" s="908"/>
      <c r="BA19" s="908"/>
      <c r="BB19" s="908"/>
      <c r="BC19" s="908"/>
      <c r="BD19" s="908"/>
      <c r="BE19" s="908"/>
      <c r="BF19" s="908"/>
      <c r="BG19" s="908"/>
      <c r="BH19" s="908"/>
      <c r="BI19" s="908"/>
      <c r="BJ19" s="908"/>
      <c r="BK19" s="908"/>
      <c r="BL19" s="908"/>
      <c r="BM19" s="908"/>
      <c r="BN19" s="908"/>
      <c r="BO19" s="908"/>
      <c r="BP19" s="908"/>
      <c r="BQ19" s="908"/>
      <c r="BR19" s="908"/>
      <c r="BS19" s="908"/>
    </row>
    <row r="20" spans="1:71" s="914" customFormat="1" ht="19.5" customHeight="1">
      <c r="A20" s="270">
        <v>7</v>
      </c>
      <c r="B20" s="274" t="s">
        <v>456</v>
      </c>
      <c r="C20" s="910">
        <v>64</v>
      </c>
      <c r="D20" s="448">
        <f aca="true" t="shared" si="15" ref="D20:D25">E20+F20</f>
        <v>67</v>
      </c>
      <c r="E20" s="911">
        <v>4</v>
      </c>
      <c r="F20" s="910">
        <v>63</v>
      </c>
      <c r="G20" s="910">
        <v>0</v>
      </c>
      <c r="H20" s="910"/>
      <c r="I20" s="448">
        <f aca="true" t="shared" si="16" ref="I20:I25">J20+Q20+R20+S20</f>
        <v>67</v>
      </c>
      <c r="J20" s="448">
        <f aca="true" t="shared" si="17" ref="J20:J25">K20+N20+O20+P20</f>
        <v>67</v>
      </c>
      <c r="K20" s="448">
        <f aca="true" t="shared" si="18" ref="K20:K25">L20+M20</f>
        <v>65</v>
      </c>
      <c r="L20" s="910">
        <v>65</v>
      </c>
      <c r="M20" s="910">
        <v>0</v>
      </c>
      <c r="N20" s="910">
        <v>2</v>
      </c>
      <c r="O20" s="910"/>
      <c r="P20" s="910"/>
      <c r="Q20" s="910"/>
      <c r="R20" s="910"/>
      <c r="S20" s="270"/>
      <c r="T20" s="448">
        <f aca="true" t="shared" si="19" ref="T20:T25">N20+O20+P20+Q20+R20+S20</f>
        <v>2</v>
      </c>
      <c r="U20" s="912">
        <f t="shared" si="3"/>
        <v>97.01492537313433</v>
      </c>
      <c r="V20" s="913">
        <f aca="true" t="shared" si="20" ref="V20:V25">I20</f>
        <v>67</v>
      </c>
      <c r="W20" s="913">
        <f aca="true" t="shared" si="21" ref="W20:W25">D20-G20-H20</f>
        <v>67</v>
      </c>
      <c r="X20" s="913">
        <f aca="true" t="shared" si="22" ref="X20:X25">V20-W20</f>
        <v>0</v>
      </c>
      <c r="Y20" s="908"/>
      <c r="Z20" s="908"/>
      <c r="AA20" s="908"/>
      <c r="AB20" s="908"/>
      <c r="AC20" s="908"/>
      <c r="AD20" s="908"/>
      <c r="AE20" s="908"/>
      <c r="AF20" s="908"/>
      <c r="AG20" s="908"/>
      <c r="AH20" s="908"/>
      <c r="AI20" s="908"/>
      <c r="AJ20" s="908"/>
      <c r="AK20" s="908"/>
      <c r="AL20" s="908"/>
      <c r="AM20" s="908"/>
      <c r="AN20" s="908"/>
      <c r="AO20" s="908"/>
      <c r="AP20" s="908"/>
      <c r="AQ20" s="908"/>
      <c r="AR20" s="908"/>
      <c r="AS20" s="908"/>
      <c r="AT20" s="908"/>
      <c r="AU20" s="908"/>
      <c r="AV20" s="908"/>
      <c r="AW20" s="908"/>
      <c r="AX20" s="908"/>
      <c r="AY20" s="908"/>
      <c r="AZ20" s="908"/>
      <c r="BA20" s="908"/>
      <c r="BB20" s="908"/>
      <c r="BC20" s="908"/>
      <c r="BD20" s="908"/>
      <c r="BE20" s="908"/>
      <c r="BF20" s="908"/>
      <c r="BG20" s="908"/>
      <c r="BH20" s="908"/>
      <c r="BI20" s="908"/>
      <c r="BJ20" s="908"/>
      <c r="BK20" s="908"/>
      <c r="BL20" s="908"/>
      <c r="BM20" s="908"/>
      <c r="BN20" s="908"/>
      <c r="BO20" s="908"/>
      <c r="BP20" s="908"/>
      <c r="BQ20" s="908"/>
      <c r="BR20" s="908"/>
      <c r="BS20" s="908"/>
    </row>
    <row r="21" spans="1:71" s="914" customFormat="1" ht="19.5" customHeight="1">
      <c r="A21" s="270">
        <v>8</v>
      </c>
      <c r="B21" s="280" t="s">
        <v>341</v>
      </c>
      <c r="C21" s="910">
        <v>82</v>
      </c>
      <c r="D21" s="448">
        <f t="shared" si="15"/>
        <v>88</v>
      </c>
      <c r="E21" s="911">
        <v>37</v>
      </c>
      <c r="F21" s="910">
        <v>51</v>
      </c>
      <c r="G21" s="910">
        <v>1</v>
      </c>
      <c r="H21" s="910"/>
      <c r="I21" s="448">
        <f t="shared" si="16"/>
        <v>87</v>
      </c>
      <c r="J21" s="448">
        <f t="shared" si="17"/>
        <v>75</v>
      </c>
      <c r="K21" s="448">
        <f t="shared" si="18"/>
        <v>36</v>
      </c>
      <c r="L21" s="910">
        <v>35</v>
      </c>
      <c r="M21" s="910">
        <v>1</v>
      </c>
      <c r="N21" s="910">
        <v>39</v>
      </c>
      <c r="O21" s="910"/>
      <c r="P21" s="910"/>
      <c r="Q21" s="910">
        <v>12</v>
      </c>
      <c r="R21" s="910"/>
      <c r="S21" s="270"/>
      <c r="T21" s="448">
        <f t="shared" si="19"/>
        <v>51</v>
      </c>
      <c r="U21" s="912">
        <f t="shared" si="3"/>
        <v>48</v>
      </c>
      <c r="V21" s="913">
        <f t="shared" si="20"/>
        <v>87</v>
      </c>
      <c r="W21" s="913">
        <f t="shared" si="21"/>
        <v>87</v>
      </c>
      <c r="X21" s="913">
        <f t="shared" si="22"/>
        <v>0</v>
      </c>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8"/>
      <c r="AY21" s="908"/>
      <c r="AZ21" s="908"/>
      <c r="BA21" s="908"/>
      <c r="BB21" s="908"/>
      <c r="BC21" s="908"/>
      <c r="BD21" s="908"/>
      <c r="BE21" s="908"/>
      <c r="BF21" s="908"/>
      <c r="BG21" s="908"/>
      <c r="BH21" s="908"/>
      <c r="BI21" s="908"/>
      <c r="BJ21" s="908"/>
      <c r="BK21" s="908"/>
      <c r="BL21" s="908"/>
      <c r="BM21" s="908"/>
      <c r="BN21" s="908"/>
      <c r="BO21" s="908"/>
      <c r="BP21" s="908"/>
      <c r="BQ21" s="908"/>
      <c r="BR21" s="908"/>
      <c r="BS21" s="908"/>
    </row>
    <row r="22" spans="1:71" s="914" customFormat="1" ht="19.5" customHeight="1">
      <c r="A22" s="270">
        <v>9</v>
      </c>
      <c r="B22" s="274" t="s">
        <v>333</v>
      </c>
      <c r="C22" s="910">
        <v>176</v>
      </c>
      <c r="D22" s="448">
        <f t="shared" si="15"/>
        <v>177</v>
      </c>
      <c r="E22" s="911">
        <v>66</v>
      </c>
      <c r="F22" s="910">
        <v>111</v>
      </c>
      <c r="G22" s="910"/>
      <c r="H22" s="910">
        <v>1</v>
      </c>
      <c r="I22" s="448">
        <f t="shared" si="16"/>
        <v>176</v>
      </c>
      <c r="J22" s="448">
        <f t="shared" si="17"/>
        <v>166</v>
      </c>
      <c r="K22" s="448">
        <f t="shared" si="18"/>
        <v>94</v>
      </c>
      <c r="L22" s="910">
        <v>85</v>
      </c>
      <c r="M22" s="910">
        <v>9</v>
      </c>
      <c r="N22" s="910">
        <v>72</v>
      </c>
      <c r="O22" s="910"/>
      <c r="P22" s="910"/>
      <c r="Q22" s="910">
        <v>10</v>
      </c>
      <c r="R22" s="910"/>
      <c r="S22" s="270">
        <v>0</v>
      </c>
      <c r="T22" s="448">
        <f t="shared" si="19"/>
        <v>82</v>
      </c>
      <c r="U22" s="912">
        <f t="shared" si="3"/>
        <v>56.62650602409639</v>
      </c>
      <c r="V22" s="913">
        <f t="shared" si="20"/>
        <v>176</v>
      </c>
      <c r="W22" s="913">
        <f t="shared" si="21"/>
        <v>176</v>
      </c>
      <c r="X22" s="913">
        <f t="shared" si="22"/>
        <v>0</v>
      </c>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8"/>
      <c r="AY22" s="908"/>
      <c r="AZ22" s="908"/>
      <c r="BA22" s="908"/>
      <c r="BB22" s="908"/>
      <c r="BC22" s="908"/>
      <c r="BD22" s="908"/>
      <c r="BE22" s="908"/>
      <c r="BF22" s="908"/>
      <c r="BG22" s="908"/>
      <c r="BH22" s="908"/>
      <c r="BI22" s="908"/>
      <c r="BJ22" s="908"/>
      <c r="BK22" s="908"/>
      <c r="BL22" s="908"/>
      <c r="BM22" s="908"/>
      <c r="BN22" s="908"/>
      <c r="BO22" s="908"/>
      <c r="BP22" s="908"/>
      <c r="BQ22" s="908"/>
      <c r="BR22" s="908"/>
      <c r="BS22" s="908"/>
    </row>
    <row r="23" spans="1:71" s="914" customFormat="1" ht="19.5" customHeight="1">
      <c r="A23" s="270">
        <v>10</v>
      </c>
      <c r="B23" s="274" t="s">
        <v>334</v>
      </c>
      <c r="C23" s="910">
        <v>78</v>
      </c>
      <c r="D23" s="448">
        <f t="shared" si="15"/>
        <v>87</v>
      </c>
      <c r="E23" s="911">
        <v>22</v>
      </c>
      <c r="F23" s="910">
        <v>65</v>
      </c>
      <c r="G23" s="910"/>
      <c r="H23" s="910">
        <v>1</v>
      </c>
      <c r="I23" s="448">
        <f t="shared" si="16"/>
        <v>86</v>
      </c>
      <c r="J23" s="448">
        <f t="shared" si="17"/>
        <v>77</v>
      </c>
      <c r="K23" s="448">
        <f t="shared" si="18"/>
        <v>63</v>
      </c>
      <c r="L23" s="910">
        <v>60</v>
      </c>
      <c r="M23" s="910">
        <v>3</v>
      </c>
      <c r="N23" s="910">
        <v>14</v>
      </c>
      <c r="O23" s="910"/>
      <c r="P23" s="910"/>
      <c r="Q23" s="910">
        <v>9</v>
      </c>
      <c r="R23" s="910"/>
      <c r="S23" s="270"/>
      <c r="T23" s="448">
        <f t="shared" si="19"/>
        <v>23</v>
      </c>
      <c r="U23" s="912">
        <f t="shared" si="3"/>
        <v>81.81818181818183</v>
      </c>
      <c r="V23" s="913">
        <f t="shared" si="20"/>
        <v>86</v>
      </c>
      <c r="W23" s="913">
        <f t="shared" si="21"/>
        <v>86</v>
      </c>
      <c r="X23" s="913">
        <f t="shared" si="22"/>
        <v>0</v>
      </c>
      <c r="Y23" s="908"/>
      <c r="Z23" s="908"/>
      <c r="AA23" s="908"/>
      <c r="AB23" s="908"/>
      <c r="AC23" s="908"/>
      <c r="AD23" s="908"/>
      <c r="AE23" s="908"/>
      <c r="AF23" s="908"/>
      <c r="AG23" s="908"/>
      <c r="AH23" s="908"/>
      <c r="AI23" s="908"/>
      <c r="AJ23" s="908"/>
      <c r="AK23" s="908"/>
      <c r="AL23" s="908"/>
      <c r="AM23" s="908"/>
      <c r="AN23" s="908"/>
      <c r="AO23" s="908"/>
      <c r="AP23" s="908"/>
      <c r="AQ23" s="908"/>
      <c r="AR23" s="908"/>
      <c r="AS23" s="908"/>
      <c r="AT23" s="908"/>
      <c r="AU23" s="908"/>
      <c r="AV23" s="908"/>
      <c r="AW23" s="908"/>
      <c r="AX23" s="908"/>
      <c r="AY23" s="908"/>
      <c r="AZ23" s="908"/>
      <c r="BA23" s="908"/>
      <c r="BB23" s="908"/>
      <c r="BC23" s="908"/>
      <c r="BD23" s="908"/>
      <c r="BE23" s="908"/>
      <c r="BF23" s="908"/>
      <c r="BG23" s="908"/>
      <c r="BH23" s="908"/>
      <c r="BI23" s="908"/>
      <c r="BJ23" s="908"/>
      <c r="BK23" s="908"/>
      <c r="BL23" s="908"/>
      <c r="BM23" s="908"/>
      <c r="BN23" s="908"/>
      <c r="BO23" s="908"/>
      <c r="BP23" s="908"/>
      <c r="BQ23" s="908"/>
      <c r="BR23" s="908"/>
      <c r="BS23" s="908"/>
    </row>
    <row r="24" spans="1:71" s="914" customFormat="1" ht="19.5" customHeight="1">
      <c r="A24" s="270">
        <v>11</v>
      </c>
      <c r="B24" s="274" t="s">
        <v>335</v>
      </c>
      <c r="C24" s="910">
        <v>182</v>
      </c>
      <c r="D24" s="448">
        <f t="shared" si="15"/>
        <v>182</v>
      </c>
      <c r="E24" s="911">
        <v>42</v>
      </c>
      <c r="F24" s="910">
        <v>140</v>
      </c>
      <c r="G24" s="910">
        <v>1</v>
      </c>
      <c r="H24" s="910"/>
      <c r="I24" s="448">
        <f t="shared" si="16"/>
        <v>181</v>
      </c>
      <c r="J24" s="448">
        <f t="shared" si="17"/>
        <v>174</v>
      </c>
      <c r="K24" s="448">
        <f t="shared" si="18"/>
        <v>117</v>
      </c>
      <c r="L24" s="910">
        <v>115</v>
      </c>
      <c r="M24" s="910">
        <v>2</v>
      </c>
      <c r="N24" s="910">
        <v>57</v>
      </c>
      <c r="O24" s="910"/>
      <c r="P24" s="910"/>
      <c r="Q24" s="910">
        <v>7</v>
      </c>
      <c r="R24" s="910"/>
      <c r="S24" s="270"/>
      <c r="T24" s="448">
        <f t="shared" si="19"/>
        <v>64</v>
      </c>
      <c r="U24" s="912">
        <f t="shared" si="3"/>
        <v>67.24137931034483</v>
      </c>
      <c r="V24" s="913">
        <f t="shared" si="20"/>
        <v>181</v>
      </c>
      <c r="W24" s="913">
        <f t="shared" si="21"/>
        <v>181</v>
      </c>
      <c r="X24" s="913">
        <f t="shared" si="22"/>
        <v>0</v>
      </c>
      <c r="Y24" s="908"/>
      <c r="Z24" s="908"/>
      <c r="AA24" s="908"/>
      <c r="AB24" s="908"/>
      <c r="AC24" s="908"/>
      <c r="AD24" s="908"/>
      <c r="AE24" s="908"/>
      <c r="AF24" s="908"/>
      <c r="AG24" s="908"/>
      <c r="AH24" s="908"/>
      <c r="AI24" s="908"/>
      <c r="AJ24" s="908"/>
      <c r="AK24" s="908"/>
      <c r="AL24" s="908"/>
      <c r="AM24" s="908"/>
      <c r="AN24" s="908"/>
      <c r="AO24" s="908"/>
      <c r="AP24" s="908"/>
      <c r="AQ24" s="908"/>
      <c r="AR24" s="908"/>
      <c r="AS24" s="908"/>
      <c r="AT24" s="908"/>
      <c r="AU24" s="908"/>
      <c r="AV24" s="908"/>
      <c r="AW24" s="908"/>
      <c r="AX24" s="908"/>
      <c r="AY24" s="908"/>
      <c r="AZ24" s="908"/>
      <c r="BA24" s="908"/>
      <c r="BB24" s="908"/>
      <c r="BC24" s="908"/>
      <c r="BD24" s="908"/>
      <c r="BE24" s="908"/>
      <c r="BF24" s="908"/>
      <c r="BG24" s="908"/>
      <c r="BH24" s="908"/>
      <c r="BI24" s="908"/>
      <c r="BJ24" s="908"/>
      <c r="BK24" s="908"/>
      <c r="BL24" s="908"/>
      <c r="BM24" s="908"/>
      <c r="BN24" s="908"/>
      <c r="BO24" s="908"/>
      <c r="BP24" s="908"/>
      <c r="BQ24" s="908"/>
      <c r="BR24" s="908"/>
      <c r="BS24" s="908"/>
    </row>
    <row r="25" spans="1:71" s="914" customFormat="1" ht="19.5" customHeight="1">
      <c r="A25" s="270">
        <v>12</v>
      </c>
      <c r="B25" s="274" t="s">
        <v>336</v>
      </c>
      <c r="C25" s="910">
        <v>247</v>
      </c>
      <c r="D25" s="448">
        <f t="shared" si="15"/>
        <v>247</v>
      </c>
      <c r="E25" s="911">
        <v>51</v>
      </c>
      <c r="F25" s="910">
        <v>196</v>
      </c>
      <c r="G25" s="910">
        <v>0</v>
      </c>
      <c r="H25" s="910"/>
      <c r="I25" s="448">
        <f t="shared" si="16"/>
        <v>247</v>
      </c>
      <c r="J25" s="448">
        <f t="shared" si="17"/>
        <v>234</v>
      </c>
      <c r="K25" s="448">
        <f t="shared" si="18"/>
        <v>192</v>
      </c>
      <c r="L25" s="910">
        <v>191</v>
      </c>
      <c r="M25" s="910">
        <v>1</v>
      </c>
      <c r="N25" s="910">
        <v>42</v>
      </c>
      <c r="O25" s="910"/>
      <c r="P25" s="910"/>
      <c r="Q25" s="910">
        <v>13</v>
      </c>
      <c r="R25" s="910"/>
      <c r="S25" s="270"/>
      <c r="T25" s="448">
        <f t="shared" si="19"/>
        <v>55</v>
      </c>
      <c r="U25" s="912">
        <f t="shared" si="3"/>
        <v>82.05128205128204</v>
      </c>
      <c r="V25" s="913">
        <f t="shared" si="20"/>
        <v>247</v>
      </c>
      <c r="W25" s="913">
        <f t="shared" si="21"/>
        <v>247</v>
      </c>
      <c r="X25" s="913">
        <f t="shared" si="22"/>
        <v>0</v>
      </c>
      <c r="Y25" s="908"/>
      <c r="Z25" s="908"/>
      <c r="AA25" s="908"/>
      <c r="AB25" s="908"/>
      <c r="AC25" s="908"/>
      <c r="AD25" s="908"/>
      <c r="AE25" s="908"/>
      <c r="AF25" s="908"/>
      <c r="AG25" s="908"/>
      <c r="AH25" s="908"/>
      <c r="AI25" s="908"/>
      <c r="AJ25" s="908"/>
      <c r="AK25" s="908"/>
      <c r="AL25" s="908"/>
      <c r="AM25" s="908"/>
      <c r="AN25" s="908"/>
      <c r="AO25" s="908"/>
      <c r="AP25" s="908"/>
      <c r="AQ25" s="908"/>
      <c r="AR25" s="908"/>
      <c r="AS25" s="908"/>
      <c r="AT25" s="908"/>
      <c r="AU25" s="908"/>
      <c r="AV25" s="908"/>
      <c r="AW25" s="908"/>
      <c r="AX25" s="908"/>
      <c r="AY25" s="908"/>
      <c r="AZ25" s="908"/>
      <c r="BA25" s="908"/>
      <c r="BB25" s="908"/>
      <c r="BC25" s="908"/>
      <c r="BD25" s="908"/>
      <c r="BE25" s="908"/>
      <c r="BF25" s="908"/>
      <c r="BG25" s="908"/>
      <c r="BH25" s="908"/>
      <c r="BI25" s="908"/>
      <c r="BJ25" s="908"/>
      <c r="BK25" s="908"/>
      <c r="BL25" s="908"/>
      <c r="BM25" s="908"/>
      <c r="BN25" s="908"/>
      <c r="BO25" s="908"/>
      <c r="BP25" s="908"/>
      <c r="BQ25" s="908"/>
      <c r="BR25" s="908"/>
      <c r="BS25" s="908"/>
    </row>
    <row r="26" spans="1:71" s="909" customFormat="1" ht="20.25" customHeight="1">
      <c r="A26" s="906" t="s">
        <v>14</v>
      </c>
      <c r="B26" s="907" t="s">
        <v>337</v>
      </c>
      <c r="C26" s="279">
        <f>SUM(C27:C29)</f>
        <v>602</v>
      </c>
      <c r="D26" s="268">
        <f>SUM(D27:D29)</f>
        <v>682</v>
      </c>
      <c r="E26" s="268">
        <f aca="true" t="shared" si="23" ref="E26:T26">SUM(E27:E29)</f>
        <v>203</v>
      </c>
      <c r="F26" s="268">
        <f t="shared" si="23"/>
        <v>479</v>
      </c>
      <c r="G26" s="268">
        <f t="shared" si="23"/>
        <v>6</v>
      </c>
      <c r="H26" s="268">
        <f t="shared" si="23"/>
        <v>0</v>
      </c>
      <c r="I26" s="268">
        <f t="shared" si="23"/>
        <v>676</v>
      </c>
      <c r="J26" s="268">
        <f t="shared" si="23"/>
        <v>625</v>
      </c>
      <c r="K26" s="268">
        <f>SUM(K27:K29)</f>
        <v>456</v>
      </c>
      <c r="L26" s="279">
        <f>SUM(L27:L29)</f>
        <v>446</v>
      </c>
      <c r="M26" s="268">
        <f t="shared" si="23"/>
        <v>10</v>
      </c>
      <c r="N26" s="268">
        <f t="shared" si="23"/>
        <v>169</v>
      </c>
      <c r="O26" s="268">
        <f t="shared" si="23"/>
        <v>0</v>
      </c>
      <c r="P26" s="268">
        <f t="shared" si="23"/>
        <v>0</v>
      </c>
      <c r="Q26" s="268">
        <f t="shared" si="23"/>
        <v>50</v>
      </c>
      <c r="R26" s="268">
        <f t="shared" si="23"/>
        <v>0</v>
      </c>
      <c r="S26" s="268">
        <f t="shared" si="23"/>
        <v>1</v>
      </c>
      <c r="T26" s="268">
        <f t="shared" si="23"/>
        <v>220</v>
      </c>
      <c r="U26" s="269">
        <f t="shared" si="3"/>
        <v>72.96000000000001</v>
      </c>
      <c r="V26" s="366">
        <f>SUM(V27:V29)</f>
        <v>676</v>
      </c>
      <c r="W26" s="366">
        <f>SUM(W27:W29)</f>
        <v>676</v>
      </c>
      <c r="X26" s="366">
        <f>SUM(X27:X29)</f>
        <v>0</v>
      </c>
      <c r="Y26" s="908">
        <v>235</v>
      </c>
      <c r="Z26" s="913">
        <f>E26</f>
        <v>203</v>
      </c>
      <c r="AA26" s="913">
        <f>Y26-Z26</f>
        <v>32</v>
      </c>
      <c r="AB26" s="915">
        <f>E26+'[5]PT01'!C150</f>
        <v>235</v>
      </c>
      <c r="AC26" s="908">
        <f>Y26-AB26</f>
        <v>0</v>
      </c>
      <c r="AD26" s="908"/>
      <c r="AE26" s="908"/>
      <c r="AF26" s="908"/>
      <c r="AG26" s="908"/>
      <c r="AH26" s="908"/>
      <c r="AI26" s="908"/>
      <c r="AJ26" s="908"/>
      <c r="AK26" s="908"/>
      <c r="AL26" s="908"/>
      <c r="AM26" s="908"/>
      <c r="AN26" s="908"/>
      <c r="AO26" s="908"/>
      <c r="AP26" s="908"/>
      <c r="AQ26" s="908"/>
      <c r="AR26" s="908"/>
      <c r="AS26" s="908"/>
      <c r="AT26" s="908"/>
      <c r="AU26" s="908"/>
      <c r="AV26" s="908"/>
      <c r="AW26" s="908"/>
      <c r="AX26" s="908"/>
      <c r="AY26" s="908"/>
      <c r="AZ26" s="908"/>
      <c r="BA26" s="908"/>
      <c r="BB26" s="908"/>
      <c r="BC26" s="908"/>
      <c r="BD26" s="908"/>
      <c r="BE26" s="908"/>
      <c r="BF26" s="908"/>
      <c r="BG26" s="908"/>
      <c r="BH26" s="908"/>
      <c r="BI26" s="908"/>
      <c r="BJ26" s="908"/>
      <c r="BK26" s="908"/>
      <c r="BL26" s="908"/>
      <c r="BM26" s="908"/>
      <c r="BN26" s="908"/>
      <c r="BO26" s="908"/>
      <c r="BP26" s="908"/>
      <c r="BQ26" s="908"/>
      <c r="BR26" s="908"/>
      <c r="BS26" s="908"/>
    </row>
    <row r="27" spans="1:71" s="914" customFormat="1" ht="19.5" customHeight="1">
      <c r="A27" s="270">
        <v>13</v>
      </c>
      <c r="B27" s="271" t="s">
        <v>329</v>
      </c>
      <c r="C27" s="910">
        <v>83</v>
      </c>
      <c r="D27" s="448">
        <f>E27+F27</f>
        <v>114</v>
      </c>
      <c r="E27" s="916">
        <v>38</v>
      </c>
      <c r="F27" s="917">
        <v>76</v>
      </c>
      <c r="G27" s="917">
        <v>1</v>
      </c>
      <c r="H27" s="302">
        <v>0</v>
      </c>
      <c r="I27" s="448">
        <f>J27+Q27+R27+S27</f>
        <v>113</v>
      </c>
      <c r="J27" s="448">
        <f>K27+N27+O27+P27</f>
        <v>110</v>
      </c>
      <c r="K27" s="448">
        <f>L27+M27</f>
        <v>93</v>
      </c>
      <c r="L27" s="910">
        <v>92</v>
      </c>
      <c r="M27" s="910">
        <v>1</v>
      </c>
      <c r="N27" s="910">
        <v>17</v>
      </c>
      <c r="O27" s="910">
        <v>0</v>
      </c>
      <c r="P27" s="910">
        <v>0</v>
      </c>
      <c r="Q27" s="910">
        <v>3</v>
      </c>
      <c r="R27" s="910">
        <v>0</v>
      </c>
      <c r="S27" s="910">
        <v>0</v>
      </c>
      <c r="T27" s="448">
        <f>N27+O27+P27+Q27+R27+S27</f>
        <v>20</v>
      </c>
      <c r="U27" s="912">
        <f t="shared" si="3"/>
        <v>84.54545454545455</v>
      </c>
      <c r="V27" s="913">
        <f>I27</f>
        <v>113</v>
      </c>
      <c r="W27" s="913">
        <f>D27-G27-H27</f>
        <v>113</v>
      </c>
      <c r="X27" s="913">
        <f>V27-W27</f>
        <v>0</v>
      </c>
      <c r="Y27" s="908"/>
      <c r="Z27" s="908"/>
      <c r="AA27" s="908"/>
      <c r="AB27" s="908"/>
      <c r="AC27" s="908"/>
      <c r="AD27" s="908"/>
      <c r="AE27" s="908"/>
      <c r="AF27" s="908"/>
      <c r="AG27" s="908"/>
      <c r="AH27" s="908"/>
      <c r="AI27" s="908"/>
      <c r="AJ27" s="908"/>
      <c r="AK27" s="908"/>
      <c r="AL27" s="908"/>
      <c r="AM27" s="908"/>
      <c r="AN27" s="908"/>
      <c r="AO27" s="908"/>
      <c r="AP27" s="908"/>
      <c r="AQ27" s="908"/>
      <c r="AR27" s="908"/>
      <c r="AS27" s="908"/>
      <c r="AT27" s="908"/>
      <c r="AU27" s="908"/>
      <c r="AV27" s="908"/>
      <c r="AW27" s="908"/>
      <c r="AX27" s="908"/>
      <c r="AY27" s="908"/>
      <c r="AZ27" s="908"/>
      <c r="BA27" s="908"/>
      <c r="BB27" s="908"/>
      <c r="BC27" s="908"/>
      <c r="BD27" s="908"/>
      <c r="BE27" s="908"/>
      <c r="BF27" s="908"/>
      <c r="BG27" s="908"/>
      <c r="BH27" s="908"/>
      <c r="BI27" s="908"/>
      <c r="BJ27" s="908"/>
      <c r="BK27" s="908"/>
      <c r="BL27" s="908"/>
      <c r="BM27" s="908"/>
      <c r="BN27" s="908"/>
      <c r="BO27" s="908"/>
      <c r="BP27" s="908"/>
      <c r="BQ27" s="908"/>
      <c r="BR27" s="908"/>
      <c r="BS27" s="908"/>
    </row>
    <row r="28" spans="1:71" s="914" customFormat="1" ht="19.5" customHeight="1">
      <c r="A28" s="270">
        <v>14</v>
      </c>
      <c r="B28" s="280" t="s">
        <v>339</v>
      </c>
      <c r="C28" s="910">
        <v>138</v>
      </c>
      <c r="D28" s="448">
        <f>E28+F28</f>
        <v>179</v>
      </c>
      <c r="E28" s="916">
        <v>47</v>
      </c>
      <c r="F28" s="917">
        <v>132</v>
      </c>
      <c r="G28" s="917">
        <v>1</v>
      </c>
      <c r="H28" s="302">
        <v>0</v>
      </c>
      <c r="I28" s="448">
        <f>J28+Q28+R28+S28</f>
        <v>178</v>
      </c>
      <c r="J28" s="448">
        <f>K28+N28+O28+P28</f>
        <v>165</v>
      </c>
      <c r="K28" s="448">
        <f>L28+M28</f>
        <v>126</v>
      </c>
      <c r="L28" s="910">
        <v>123</v>
      </c>
      <c r="M28" s="910">
        <v>3</v>
      </c>
      <c r="N28" s="910">
        <v>39</v>
      </c>
      <c r="O28" s="910">
        <v>0</v>
      </c>
      <c r="P28" s="910">
        <v>0</v>
      </c>
      <c r="Q28" s="910">
        <v>13</v>
      </c>
      <c r="R28" s="910">
        <v>0</v>
      </c>
      <c r="S28" s="910">
        <v>0</v>
      </c>
      <c r="T28" s="448">
        <f>N28+O28+P28+Q28+R28+S28</f>
        <v>52</v>
      </c>
      <c r="U28" s="912">
        <f>(K28/J28)*100</f>
        <v>76.36363636363637</v>
      </c>
      <c r="V28" s="913">
        <f>I28</f>
        <v>178</v>
      </c>
      <c r="W28" s="913">
        <f>D28-G28-H28</f>
        <v>178</v>
      </c>
      <c r="X28" s="913">
        <f>V28-W28</f>
        <v>0</v>
      </c>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8"/>
      <c r="AY28" s="908"/>
      <c r="AZ28" s="908"/>
      <c r="BA28" s="908"/>
      <c r="BB28" s="908"/>
      <c r="BC28" s="908"/>
      <c r="BD28" s="908"/>
      <c r="BE28" s="908"/>
      <c r="BF28" s="908"/>
      <c r="BG28" s="908"/>
      <c r="BH28" s="908"/>
      <c r="BI28" s="908"/>
      <c r="BJ28" s="908"/>
      <c r="BK28" s="908"/>
      <c r="BL28" s="908"/>
      <c r="BM28" s="908"/>
      <c r="BN28" s="908"/>
      <c r="BO28" s="908"/>
      <c r="BP28" s="908"/>
      <c r="BQ28" s="908"/>
      <c r="BR28" s="908"/>
      <c r="BS28" s="908"/>
    </row>
    <row r="29" spans="1:71" s="914" customFormat="1" ht="19.5" customHeight="1">
      <c r="A29" s="270">
        <v>15</v>
      </c>
      <c r="B29" s="280" t="s">
        <v>340</v>
      </c>
      <c r="C29" s="910">
        <v>381</v>
      </c>
      <c r="D29" s="448">
        <f>E29+F29</f>
        <v>389</v>
      </c>
      <c r="E29" s="916">
        <v>118</v>
      </c>
      <c r="F29" s="917">
        <v>271</v>
      </c>
      <c r="G29" s="917">
        <v>4</v>
      </c>
      <c r="H29" s="302">
        <v>0</v>
      </c>
      <c r="I29" s="448">
        <f>J29+Q29+R29+S29</f>
        <v>385</v>
      </c>
      <c r="J29" s="448">
        <f>K29+N29+O29+P29</f>
        <v>350</v>
      </c>
      <c r="K29" s="448">
        <f>L29+M29</f>
        <v>237</v>
      </c>
      <c r="L29" s="910">
        <v>231</v>
      </c>
      <c r="M29" s="910">
        <v>6</v>
      </c>
      <c r="N29" s="910">
        <v>113</v>
      </c>
      <c r="O29" s="910">
        <v>0</v>
      </c>
      <c r="P29" s="910">
        <v>0</v>
      </c>
      <c r="Q29" s="910">
        <v>34</v>
      </c>
      <c r="R29" s="910">
        <v>0</v>
      </c>
      <c r="S29" s="910">
        <v>1</v>
      </c>
      <c r="T29" s="448">
        <f>N29+O29+P29+Q29+R29+S29</f>
        <v>148</v>
      </c>
      <c r="U29" s="912">
        <f>(K29/J29)*100</f>
        <v>67.71428571428572</v>
      </c>
      <c r="V29" s="913">
        <f>I29</f>
        <v>385</v>
      </c>
      <c r="W29" s="913">
        <f>D29-G29-H29</f>
        <v>385</v>
      </c>
      <c r="X29" s="913">
        <f>V29-W29</f>
        <v>0</v>
      </c>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8"/>
      <c r="AY29" s="908"/>
      <c r="AZ29" s="908"/>
      <c r="BA29" s="908"/>
      <c r="BB29" s="908"/>
      <c r="BC29" s="908"/>
      <c r="BD29" s="908"/>
      <c r="BE29" s="908"/>
      <c r="BF29" s="908"/>
      <c r="BG29" s="908"/>
      <c r="BH29" s="908"/>
      <c r="BI29" s="908"/>
      <c r="BJ29" s="908"/>
      <c r="BK29" s="908"/>
      <c r="BL29" s="908"/>
      <c r="BM29" s="908"/>
      <c r="BN29" s="908"/>
      <c r="BO29" s="908"/>
      <c r="BP29" s="908"/>
      <c r="BQ29" s="908"/>
      <c r="BR29" s="908"/>
      <c r="BS29" s="908"/>
    </row>
    <row r="30" spans="1:71" s="909" customFormat="1" ht="26.25">
      <c r="A30" s="906" t="s">
        <v>19</v>
      </c>
      <c r="B30" s="907" t="s">
        <v>342</v>
      </c>
      <c r="C30" s="279">
        <f>SUM(C31:C34)</f>
        <v>328</v>
      </c>
      <c r="D30" s="279">
        <f aca="true" t="shared" si="24" ref="D30:T30">SUM(D31:D34)</f>
        <v>387</v>
      </c>
      <c r="E30" s="279">
        <f t="shared" si="24"/>
        <v>92</v>
      </c>
      <c r="F30" s="279">
        <f t="shared" si="24"/>
        <v>295</v>
      </c>
      <c r="G30" s="279">
        <f t="shared" si="24"/>
        <v>2</v>
      </c>
      <c r="H30" s="279">
        <f t="shared" si="24"/>
        <v>0</v>
      </c>
      <c r="I30" s="279">
        <f t="shared" si="24"/>
        <v>385</v>
      </c>
      <c r="J30" s="279">
        <f t="shared" si="24"/>
        <v>371</v>
      </c>
      <c r="K30" s="279">
        <f t="shared" si="24"/>
        <v>285</v>
      </c>
      <c r="L30" s="279">
        <f t="shared" si="24"/>
        <v>273</v>
      </c>
      <c r="M30" s="279">
        <f t="shared" si="24"/>
        <v>12</v>
      </c>
      <c r="N30" s="279">
        <f t="shared" si="24"/>
        <v>86</v>
      </c>
      <c r="O30" s="279">
        <f t="shared" si="24"/>
        <v>0</v>
      </c>
      <c r="P30" s="279">
        <f t="shared" si="24"/>
        <v>0</v>
      </c>
      <c r="Q30" s="279">
        <f t="shared" si="24"/>
        <v>12</v>
      </c>
      <c r="R30" s="279">
        <f t="shared" si="24"/>
        <v>2</v>
      </c>
      <c r="S30" s="279">
        <f t="shared" si="24"/>
        <v>0</v>
      </c>
      <c r="T30" s="279">
        <f t="shared" si="24"/>
        <v>100</v>
      </c>
      <c r="U30" s="269">
        <f t="shared" si="3"/>
        <v>76.81940700808624</v>
      </c>
      <c r="V30" s="367">
        <f>SUM(V31:V33)</f>
        <v>375</v>
      </c>
      <c r="W30" s="367">
        <f>SUM(W31:W33)</f>
        <v>375</v>
      </c>
      <c r="X30" s="367">
        <f>SUM(X31:X33)</f>
        <v>0</v>
      </c>
      <c r="Y30" s="908">
        <v>124</v>
      </c>
      <c r="Z30" s="908">
        <f>E30</f>
        <v>92</v>
      </c>
      <c r="AA30" s="913">
        <f>Y30-Z30</f>
        <v>32</v>
      </c>
      <c r="AB30" s="918">
        <f>E30+'[5]PT01'!C187</f>
        <v>124</v>
      </c>
      <c r="AC30" s="908">
        <f>Y30-AB30</f>
        <v>0</v>
      </c>
      <c r="AD30" s="908"/>
      <c r="AE30" s="908"/>
      <c r="AF30" s="908"/>
      <c r="AG30" s="908"/>
      <c r="AH30" s="908"/>
      <c r="AI30" s="908"/>
      <c r="AJ30" s="908"/>
      <c r="AK30" s="908"/>
      <c r="AL30" s="908"/>
      <c r="AM30" s="908"/>
      <c r="AN30" s="908"/>
      <c r="AO30" s="908"/>
      <c r="AP30" s="908"/>
      <c r="AQ30" s="908"/>
      <c r="AR30" s="908"/>
      <c r="AS30" s="908"/>
      <c r="AT30" s="908"/>
      <c r="AU30" s="908"/>
      <c r="AV30" s="908"/>
      <c r="AW30" s="908"/>
      <c r="AX30" s="908"/>
      <c r="AY30" s="908"/>
      <c r="AZ30" s="908"/>
      <c r="BA30" s="908"/>
      <c r="BB30" s="908"/>
      <c r="BC30" s="908"/>
      <c r="BD30" s="908"/>
      <c r="BE30" s="908"/>
      <c r="BF30" s="908"/>
      <c r="BG30" s="908"/>
      <c r="BH30" s="908"/>
      <c r="BI30" s="908"/>
      <c r="BJ30" s="908"/>
      <c r="BK30" s="908"/>
      <c r="BL30" s="908"/>
      <c r="BM30" s="908"/>
      <c r="BN30" s="908"/>
      <c r="BO30" s="908"/>
      <c r="BP30" s="908"/>
      <c r="BQ30" s="908"/>
      <c r="BR30" s="908"/>
      <c r="BS30" s="908"/>
    </row>
    <row r="31" spans="1:71" s="914" customFormat="1" ht="19.5" customHeight="1">
      <c r="A31" s="270">
        <v>16</v>
      </c>
      <c r="B31" s="281" t="s">
        <v>343</v>
      </c>
      <c r="C31" s="302">
        <v>92</v>
      </c>
      <c r="D31" s="448">
        <f>E31+F31</f>
        <v>112</v>
      </c>
      <c r="E31" s="919">
        <v>18</v>
      </c>
      <c r="F31" s="302">
        <v>94</v>
      </c>
      <c r="G31" s="282">
        <v>0</v>
      </c>
      <c r="H31" s="282">
        <v>0</v>
      </c>
      <c r="I31" s="448">
        <f>J31+Q31+R31+S31</f>
        <v>112</v>
      </c>
      <c r="J31" s="448">
        <f>SUM(K31,N31:P31)</f>
        <v>112</v>
      </c>
      <c r="K31" s="448">
        <f>L31+M31</f>
        <v>105</v>
      </c>
      <c r="L31" s="302">
        <v>100</v>
      </c>
      <c r="M31" s="302">
        <v>5</v>
      </c>
      <c r="N31" s="302">
        <v>7</v>
      </c>
      <c r="O31" s="302">
        <v>0</v>
      </c>
      <c r="P31" s="302">
        <v>0</v>
      </c>
      <c r="Q31" s="302"/>
      <c r="R31" s="302">
        <v>0</v>
      </c>
      <c r="S31" s="302">
        <v>0</v>
      </c>
      <c r="T31" s="448">
        <f>N31+O31+P31+Q31+R31+S31</f>
        <v>7</v>
      </c>
      <c r="U31" s="912">
        <f t="shared" si="3"/>
        <v>93.75</v>
      </c>
      <c r="V31" s="913">
        <f>I31</f>
        <v>112</v>
      </c>
      <c r="W31" s="913">
        <f>D31-G31-H31</f>
        <v>112</v>
      </c>
      <c r="X31" s="913">
        <f>V31-W31</f>
        <v>0</v>
      </c>
      <c r="Y31" s="908"/>
      <c r="Z31" s="908"/>
      <c r="AA31" s="908"/>
      <c r="AB31" s="908"/>
      <c r="AC31" s="908"/>
      <c r="AD31" s="908"/>
      <c r="AE31" s="908"/>
      <c r="AF31" s="908"/>
      <c r="AG31" s="908"/>
      <c r="AH31" s="908"/>
      <c r="AI31" s="908"/>
      <c r="AJ31" s="908"/>
      <c r="AK31" s="908"/>
      <c r="AL31" s="908"/>
      <c r="AM31" s="908"/>
      <c r="AN31" s="908"/>
      <c r="AO31" s="908"/>
      <c r="AP31" s="908"/>
      <c r="AQ31" s="908"/>
      <c r="AR31" s="908"/>
      <c r="AS31" s="908"/>
      <c r="AT31" s="908"/>
      <c r="AU31" s="908"/>
      <c r="AV31" s="908"/>
      <c r="AW31" s="908"/>
      <c r="AX31" s="908"/>
      <c r="AY31" s="908"/>
      <c r="AZ31" s="908"/>
      <c r="BA31" s="908"/>
      <c r="BB31" s="908"/>
      <c r="BC31" s="908"/>
      <c r="BD31" s="908"/>
      <c r="BE31" s="908"/>
      <c r="BF31" s="908"/>
      <c r="BG31" s="908"/>
      <c r="BH31" s="908"/>
      <c r="BI31" s="908"/>
      <c r="BJ31" s="908"/>
      <c r="BK31" s="908"/>
      <c r="BL31" s="908"/>
      <c r="BM31" s="908"/>
      <c r="BN31" s="908"/>
      <c r="BO31" s="908"/>
      <c r="BP31" s="908"/>
      <c r="BQ31" s="908"/>
      <c r="BR31" s="908"/>
      <c r="BS31" s="908"/>
    </row>
    <row r="32" spans="1:71" s="914" customFormat="1" ht="19.5" customHeight="1">
      <c r="A32" s="270">
        <v>17</v>
      </c>
      <c r="B32" s="281" t="s">
        <v>412</v>
      </c>
      <c r="C32" s="302">
        <v>111</v>
      </c>
      <c r="D32" s="448">
        <f>E32+F32</f>
        <v>127</v>
      </c>
      <c r="E32" s="920">
        <v>33</v>
      </c>
      <c r="F32" s="302">
        <v>94</v>
      </c>
      <c r="G32" s="282">
        <v>2</v>
      </c>
      <c r="H32" s="282">
        <v>0</v>
      </c>
      <c r="I32" s="448">
        <f>J32+Q32+R32+S32</f>
        <v>125</v>
      </c>
      <c r="J32" s="448">
        <f>SUM(K32,N32:P32)</f>
        <v>117</v>
      </c>
      <c r="K32" s="448">
        <f>L32+M32</f>
        <v>92</v>
      </c>
      <c r="L32" s="302">
        <v>89</v>
      </c>
      <c r="M32" s="302">
        <v>3</v>
      </c>
      <c r="N32" s="302">
        <v>25</v>
      </c>
      <c r="O32" s="302">
        <v>0</v>
      </c>
      <c r="P32" s="302">
        <v>0</v>
      </c>
      <c r="Q32" s="302">
        <v>6</v>
      </c>
      <c r="R32" s="302">
        <v>2</v>
      </c>
      <c r="S32" s="302">
        <v>0</v>
      </c>
      <c r="T32" s="448">
        <f>N32+O32+P32+Q32+R32+S32</f>
        <v>33</v>
      </c>
      <c r="U32" s="912">
        <f>(K32/J32)*100</f>
        <v>78.63247863247864</v>
      </c>
      <c r="V32" s="913">
        <f>I32</f>
        <v>125</v>
      </c>
      <c r="W32" s="913">
        <f>D32-G32-H32</f>
        <v>125</v>
      </c>
      <c r="X32" s="913">
        <f>V32-W32</f>
        <v>0</v>
      </c>
      <c r="Y32" s="908"/>
      <c r="Z32" s="908"/>
      <c r="AA32" s="908"/>
      <c r="AB32" s="908"/>
      <c r="AC32" s="908"/>
      <c r="AD32" s="908"/>
      <c r="AE32" s="908"/>
      <c r="AF32" s="908"/>
      <c r="AG32" s="908"/>
      <c r="AH32" s="908"/>
      <c r="AI32" s="908"/>
      <c r="AJ32" s="908"/>
      <c r="AK32" s="908"/>
      <c r="AL32" s="908"/>
      <c r="AM32" s="908"/>
      <c r="AN32" s="908"/>
      <c r="AO32" s="908"/>
      <c r="AP32" s="908"/>
      <c r="AQ32" s="908"/>
      <c r="AR32" s="908"/>
      <c r="AS32" s="908"/>
      <c r="AT32" s="908"/>
      <c r="AU32" s="908"/>
      <c r="AV32" s="908"/>
      <c r="AW32" s="908"/>
      <c r="AX32" s="908"/>
      <c r="AY32" s="908"/>
      <c r="AZ32" s="908"/>
      <c r="BA32" s="908"/>
      <c r="BB32" s="908"/>
      <c r="BC32" s="908"/>
      <c r="BD32" s="908"/>
      <c r="BE32" s="908"/>
      <c r="BF32" s="908"/>
      <c r="BG32" s="908"/>
      <c r="BH32" s="908"/>
      <c r="BI32" s="908"/>
      <c r="BJ32" s="908"/>
      <c r="BK32" s="908"/>
      <c r="BL32" s="908"/>
      <c r="BM32" s="908"/>
      <c r="BN32" s="908"/>
      <c r="BO32" s="908"/>
      <c r="BP32" s="908"/>
      <c r="BQ32" s="908"/>
      <c r="BR32" s="908"/>
      <c r="BS32" s="908"/>
    </row>
    <row r="33" spans="1:71" s="914" customFormat="1" ht="19.5" customHeight="1">
      <c r="A33" s="270">
        <v>18</v>
      </c>
      <c r="B33" s="281" t="s">
        <v>411</v>
      </c>
      <c r="C33" s="302">
        <v>116</v>
      </c>
      <c r="D33" s="448">
        <f>E33+F33</f>
        <v>138</v>
      </c>
      <c r="E33" s="920">
        <v>38</v>
      </c>
      <c r="F33" s="302">
        <v>100</v>
      </c>
      <c r="G33" s="282">
        <v>0</v>
      </c>
      <c r="H33" s="282">
        <v>0</v>
      </c>
      <c r="I33" s="448">
        <f>J33+Q33+R33+S33</f>
        <v>138</v>
      </c>
      <c r="J33" s="448">
        <f>SUM(K33,N33:P33)</f>
        <v>134</v>
      </c>
      <c r="K33" s="448">
        <f>L33+M33</f>
        <v>88</v>
      </c>
      <c r="L33" s="302">
        <v>84</v>
      </c>
      <c r="M33" s="302">
        <v>4</v>
      </c>
      <c r="N33" s="302">
        <v>46</v>
      </c>
      <c r="O33" s="302">
        <v>0</v>
      </c>
      <c r="P33" s="302">
        <v>0</v>
      </c>
      <c r="Q33" s="302">
        <v>4</v>
      </c>
      <c r="R33" s="302">
        <v>0</v>
      </c>
      <c r="S33" s="302">
        <v>0</v>
      </c>
      <c r="T33" s="448">
        <f>N33+O33+P33+Q33+R33+S33</f>
        <v>50</v>
      </c>
      <c r="U33" s="912">
        <f t="shared" si="3"/>
        <v>65.67164179104478</v>
      </c>
      <c r="V33" s="913">
        <f>I33</f>
        <v>138</v>
      </c>
      <c r="W33" s="913">
        <f>D33-G33-H33</f>
        <v>138</v>
      </c>
      <c r="X33" s="913">
        <f>V33-W33</f>
        <v>0</v>
      </c>
      <c r="Y33" s="908"/>
      <c r="Z33" s="908"/>
      <c r="AA33" s="908"/>
      <c r="AB33" s="908"/>
      <c r="AC33" s="908"/>
      <c r="AD33" s="908"/>
      <c r="AE33" s="908"/>
      <c r="AF33" s="908"/>
      <c r="AG33" s="908"/>
      <c r="AH33" s="908"/>
      <c r="AI33" s="908"/>
      <c r="AJ33" s="908"/>
      <c r="AK33" s="908"/>
      <c r="AL33" s="908"/>
      <c r="AM33" s="908"/>
      <c r="AN33" s="908"/>
      <c r="AO33" s="908"/>
      <c r="AP33" s="908"/>
      <c r="AQ33" s="908"/>
      <c r="AR33" s="908"/>
      <c r="AS33" s="908"/>
      <c r="AT33" s="908"/>
      <c r="AU33" s="908"/>
      <c r="AV33" s="908"/>
      <c r="AW33" s="908"/>
      <c r="AX33" s="908"/>
      <c r="AY33" s="908"/>
      <c r="AZ33" s="908"/>
      <c r="BA33" s="908"/>
      <c r="BB33" s="908"/>
      <c r="BC33" s="908"/>
      <c r="BD33" s="908"/>
      <c r="BE33" s="908"/>
      <c r="BF33" s="908"/>
      <c r="BG33" s="908"/>
      <c r="BH33" s="908"/>
      <c r="BI33" s="908"/>
      <c r="BJ33" s="908"/>
      <c r="BK33" s="908"/>
      <c r="BL33" s="908"/>
      <c r="BM33" s="908"/>
      <c r="BN33" s="908"/>
      <c r="BO33" s="908"/>
      <c r="BP33" s="908"/>
      <c r="BQ33" s="908"/>
      <c r="BR33" s="908"/>
      <c r="BS33" s="908"/>
    </row>
    <row r="34" spans="1:71" s="914" customFormat="1" ht="19.5" customHeight="1">
      <c r="A34" s="270">
        <v>19</v>
      </c>
      <c r="B34" s="274" t="s">
        <v>344</v>
      </c>
      <c r="C34" s="302">
        <v>9</v>
      </c>
      <c r="D34" s="448">
        <f>E34+F34</f>
        <v>10</v>
      </c>
      <c r="E34" s="920">
        <v>3</v>
      </c>
      <c r="F34" s="302">
        <v>7</v>
      </c>
      <c r="G34" s="282">
        <v>0</v>
      </c>
      <c r="H34" s="282">
        <v>0</v>
      </c>
      <c r="I34" s="448">
        <f>J34+Q34+R34+S34</f>
        <v>10</v>
      </c>
      <c r="J34" s="448">
        <f>SUM(K34,N34:P34)</f>
        <v>8</v>
      </c>
      <c r="K34" s="448">
        <f>L34+M34</f>
        <v>0</v>
      </c>
      <c r="L34" s="302"/>
      <c r="M34" s="302"/>
      <c r="N34" s="302">
        <v>8</v>
      </c>
      <c r="O34" s="302">
        <v>0</v>
      </c>
      <c r="P34" s="302">
        <v>0</v>
      </c>
      <c r="Q34" s="302">
        <v>2</v>
      </c>
      <c r="R34" s="302">
        <v>0</v>
      </c>
      <c r="S34" s="302">
        <v>0</v>
      </c>
      <c r="T34" s="448">
        <f>N34+O34+P34+Q34+R34+S34</f>
        <v>10</v>
      </c>
      <c r="U34" s="912">
        <f>(K34/J34)*100</f>
        <v>0</v>
      </c>
      <c r="V34" s="913">
        <f>I34</f>
        <v>10</v>
      </c>
      <c r="W34" s="913">
        <f>D34-G34-H34</f>
        <v>10</v>
      </c>
      <c r="X34" s="913">
        <f>V34-W34</f>
        <v>0</v>
      </c>
      <c r="Y34" s="908"/>
      <c r="Z34" s="908"/>
      <c r="AA34" s="908"/>
      <c r="AB34" s="908"/>
      <c r="AC34" s="908"/>
      <c r="AD34" s="908"/>
      <c r="AE34" s="908"/>
      <c r="AF34" s="908"/>
      <c r="AG34" s="908"/>
      <c r="AH34" s="908"/>
      <c r="AI34" s="908"/>
      <c r="AJ34" s="908"/>
      <c r="AK34" s="908"/>
      <c r="AL34" s="908"/>
      <c r="AM34" s="908"/>
      <c r="AN34" s="908"/>
      <c r="AO34" s="908"/>
      <c r="AP34" s="908"/>
      <c r="AQ34" s="908"/>
      <c r="AR34" s="908"/>
      <c r="AS34" s="908"/>
      <c r="AT34" s="908"/>
      <c r="AU34" s="908"/>
      <c r="AV34" s="908"/>
      <c r="AW34" s="908"/>
      <c r="AX34" s="908"/>
      <c r="AY34" s="908"/>
      <c r="AZ34" s="908"/>
      <c r="BA34" s="908"/>
      <c r="BB34" s="908"/>
      <c r="BC34" s="908"/>
      <c r="BD34" s="908"/>
      <c r="BE34" s="908"/>
      <c r="BF34" s="908"/>
      <c r="BG34" s="908"/>
      <c r="BH34" s="908"/>
      <c r="BI34" s="908"/>
      <c r="BJ34" s="908"/>
      <c r="BK34" s="908"/>
      <c r="BL34" s="908"/>
      <c r="BM34" s="908"/>
      <c r="BN34" s="908"/>
      <c r="BO34" s="908"/>
      <c r="BP34" s="908"/>
      <c r="BQ34" s="908"/>
      <c r="BR34" s="908"/>
      <c r="BS34" s="908"/>
    </row>
    <row r="35" spans="1:71" s="909" customFormat="1" ht="26.25">
      <c r="A35" s="906" t="s">
        <v>22</v>
      </c>
      <c r="B35" s="907" t="s">
        <v>345</v>
      </c>
      <c r="C35" s="279">
        <f aca="true" t="shared" si="25" ref="C35:T35">SUM(C36:C41)</f>
        <v>681</v>
      </c>
      <c r="D35" s="268">
        <f t="shared" si="25"/>
        <v>822</v>
      </c>
      <c r="E35" s="279">
        <f t="shared" si="25"/>
        <v>195</v>
      </c>
      <c r="F35" s="279">
        <f t="shared" si="25"/>
        <v>627</v>
      </c>
      <c r="G35" s="279">
        <f t="shared" si="25"/>
        <v>15</v>
      </c>
      <c r="H35" s="268">
        <f t="shared" si="25"/>
        <v>0</v>
      </c>
      <c r="I35" s="268">
        <f t="shared" si="25"/>
        <v>807</v>
      </c>
      <c r="J35" s="268">
        <f t="shared" si="25"/>
        <v>739</v>
      </c>
      <c r="K35" s="268">
        <f t="shared" si="25"/>
        <v>637</v>
      </c>
      <c r="L35" s="279">
        <f>SUM(L36:L41)</f>
        <v>622</v>
      </c>
      <c r="M35" s="279">
        <f>SUM(M36:M41)</f>
        <v>15</v>
      </c>
      <c r="N35" s="279">
        <f>SUM(N36:N41)</f>
        <v>102</v>
      </c>
      <c r="O35" s="268">
        <f t="shared" si="25"/>
        <v>0</v>
      </c>
      <c r="P35" s="268">
        <f t="shared" si="25"/>
        <v>0</v>
      </c>
      <c r="Q35" s="268">
        <f t="shared" si="25"/>
        <v>67</v>
      </c>
      <c r="R35" s="268">
        <f t="shared" si="25"/>
        <v>0</v>
      </c>
      <c r="S35" s="268">
        <f t="shared" si="25"/>
        <v>1</v>
      </c>
      <c r="T35" s="268">
        <f t="shared" si="25"/>
        <v>170</v>
      </c>
      <c r="U35" s="269">
        <f t="shared" si="3"/>
        <v>86.19756427604871</v>
      </c>
      <c r="V35" s="366">
        <f>SUM(V36:V41)</f>
        <v>807</v>
      </c>
      <c r="W35" s="366">
        <f>SUM(W36:W41)</f>
        <v>807</v>
      </c>
      <c r="X35" s="366">
        <f>SUM(X36:X41)</f>
        <v>0</v>
      </c>
      <c r="Y35" s="908">
        <v>300</v>
      </c>
      <c r="Z35" s="913">
        <f>E35</f>
        <v>195</v>
      </c>
      <c r="AA35" s="913">
        <f>Y35-Z35</f>
        <v>105</v>
      </c>
      <c r="AB35" s="913">
        <f>E35+'[5]PT01'!C224</f>
        <v>300</v>
      </c>
      <c r="AC35" s="908">
        <f>Y35-AB35</f>
        <v>0</v>
      </c>
      <c r="AD35" s="908"/>
      <c r="AE35" s="908"/>
      <c r="AF35" s="908"/>
      <c r="AG35" s="908"/>
      <c r="AH35" s="908"/>
      <c r="AI35" s="908"/>
      <c r="AJ35" s="908"/>
      <c r="AK35" s="908"/>
      <c r="AL35" s="908"/>
      <c r="AM35" s="908"/>
      <c r="AN35" s="908"/>
      <c r="AO35" s="908"/>
      <c r="AP35" s="908"/>
      <c r="AQ35" s="908"/>
      <c r="AR35" s="908"/>
      <c r="AS35" s="908"/>
      <c r="AT35" s="908"/>
      <c r="AU35" s="908"/>
      <c r="AV35" s="908"/>
      <c r="AW35" s="908"/>
      <c r="AX35" s="908"/>
      <c r="AY35" s="908"/>
      <c r="AZ35" s="908"/>
      <c r="BA35" s="908"/>
      <c r="BB35" s="908"/>
      <c r="BC35" s="908"/>
      <c r="BD35" s="908"/>
      <c r="BE35" s="908"/>
      <c r="BF35" s="908"/>
      <c r="BG35" s="908"/>
      <c r="BH35" s="908"/>
      <c r="BI35" s="908"/>
      <c r="BJ35" s="908"/>
      <c r="BK35" s="908"/>
      <c r="BL35" s="908"/>
      <c r="BM35" s="908"/>
      <c r="BN35" s="908"/>
      <c r="BO35" s="908"/>
      <c r="BP35" s="908"/>
      <c r="BQ35" s="908"/>
      <c r="BR35" s="908"/>
      <c r="BS35" s="908"/>
    </row>
    <row r="36" spans="1:71" s="914" customFormat="1" ht="19.5" customHeight="1">
      <c r="A36" s="270">
        <v>20</v>
      </c>
      <c r="B36" s="921" t="s">
        <v>350</v>
      </c>
      <c r="C36" s="302">
        <v>12</v>
      </c>
      <c r="D36" s="448">
        <f aca="true" t="shared" si="26" ref="D36:D41">E36+F36</f>
        <v>14</v>
      </c>
      <c r="E36" s="920">
        <v>0</v>
      </c>
      <c r="F36" s="302">
        <v>14</v>
      </c>
      <c r="G36" s="302">
        <v>3</v>
      </c>
      <c r="H36" s="302"/>
      <c r="I36" s="448">
        <f aca="true" t="shared" si="27" ref="I36:I41">J36+Q36+R36+S36</f>
        <v>11</v>
      </c>
      <c r="J36" s="448">
        <f aca="true" t="shared" si="28" ref="J36:J41">SUM(K36,N36:P36)</f>
        <v>11</v>
      </c>
      <c r="K36" s="448">
        <f aca="true" t="shared" si="29" ref="K36:K41">L36+M36</f>
        <v>10</v>
      </c>
      <c r="L36" s="302">
        <v>10</v>
      </c>
      <c r="M36" s="302"/>
      <c r="N36" s="302">
        <v>1</v>
      </c>
      <c r="O36" s="302"/>
      <c r="P36" s="302"/>
      <c r="Q36" s="302">
        <v>0</v>
      </c>
      <c r="R36" s="302"/>
      <c r="S36" s="302"/>
      <c r="T36" s="448">
        <f aca="true" t="shared" si="30" ref="T36:T41">N36+O36+P36+Q36+R36+S36</f>
        <v>1</v>
      </c>
      <c r="U36" s="912">
        <f t="shared" si="3"/>
        <v>90.9090909090909</v>
      </c>
      <c r="V36" s="913">
        <f aca="true" t="shared" si="31" ref="V36:V41">I36</f>
        <v>11</v>
      </c>
      <c r="W36" s="913">
        <f aca="true" t="shared" si="32" ref="W36:W41">D36-G36-H36</f>
        <v>11</v>
      </c>
      <c r="X36" s="913">
        <f aca="true" t="shared" si="33" ref="X36:X41">V36-W36</f>
        <v>0</v>
      </c>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8"/>
      <c r="AY36" s="908"/>
      <c r="AZ36" s="908"/>
      <c r="BA36" s="908"/>
      <c r="BB36" s="908"/>
      <c r="BC36" s="908"/>
      <c r="BD36" s="908"/>
      <c r="BE36" s="908"/>
      <c r="BF36" s="908"/>
      <c r="BG36" s="908"/>
      <c r="BH36" s="908"/>
      <c r="BI36" s="908"/>
      <c r="BJ36" s="908"/>
      <c r="BK36" s="908"/>
      <c r="BL36" s="908"/>
      <c r="BM36" s="908"/>
      <c r="BN36" s="908"/>
      <c r="BO36" s="908"/>
      <c r="BP36" s="908"/>
      <c r="BQ36" s="908"/>
      <c r="BR36" s="908"/>
      <c r="BS36" s="908"/>
    </row>
    <row r="37" spans="1:71" s="914" customFormat="1" ht="19.5" customHeight="1">
      <c r="A37" s="270">
        <v>21</v>
      </c>
      <c r="B37" s="921" t="s">
        <v>346</v>
      </c>
      <c r="C37" s="302">
        <v>172</v>
      </c>
      <c r="D37" s="448">
        <f t="shared" si="26"/>
        <v>189</v>
      </c>
      <c r="E37" s="920">
        <v>56</v>
      </c>
      <c r="F37" s="302">
        <v>133</v>
      </c>
      <c r="G37" s="302">
        <v>1</v>
      </c>
      <c r="H37" s="302"/>
      <c r="I37" s="448">
        <f>J37+Q37+R37+S37</f>
        <v>188</v>
      </c>
      <c r="J37" s="448">
        <f t="shared" si="28"/>
        <v>165</v>
      </c>
      <c r="K37" s="448">
        <f t="shared" si="29"/>
        <v>146</v>
      </c>
      <c r="L37" s="302">
        <v>139</v>
      </c>
      <c r="M37" s="302">
        <v>7</v>
      </c>
      <c r="N37" s="302">
        <v>19</v>
      </c>
      <c r="O37" s="302"/>
      <c r="P37" s="302"/>
      <c r="Q37" s="302">
        <v>22</v>
      </c>
      <c r="R37" s="302"/>
      <c r="S37" s="302">
        <v>1</v>
      </c>
      <c r="T37" s="448">
        <f t="shared" si="30"/>
        <v>42</v>
      </c>
      <c r="U37" s="912">
        <f>(K37/J37)*100</f>
        <v>88.48484848484848</v>
      </c>
      <c r="V37" s="913">
        <f t="shared" si="31"/>
        <v>188</v>
      </c>
      <c r="W37" s="913">
        <f t="shared" si="32"/>
        <v>188</v>
      </c>
      <c r="X37" s="913">
        <f t="shared" si="33"/>
        <v>0</v>
      </c>
      <c r="Y37" s="908"/>
      <c r="Z37" s="908"/>
      <c r="AA37" s="908"/>
      <c r="AB37" s="908"/>
      <c r="AC37" s="908"/>
      <c r="AD37" s="908"/>
      <c r="AE37" s="908"/>
      <c r="AF37" s="908"/>
      <c r="AG37" s="908"/>
      <c r="AH37" s="908"/>
      <c r="AI37" s="908"/>
      <c r="AJ37" s="908"/>
      <c r="AK37" s="908"/>
      <c r="AL37" s="908"/>
      <c r="AM37" s="908"/>
      <c r="AN37" s="908"/>
      <c r="AO37" s="908"/>
      <c r="AP37" s="908"/>
      <c r="AQ37" s="908"/>
      <c r="AR37" s="908"/>
      <c r="AS37" s="908"/>
      <c r="AT37" s="908"/>
      <c r="AU37" s="908"/>
      <c r="AV37" s="908"/>
      <c r="AW37" s="908"/>
      <c r="AX37" s="908"/>
      <c r="AY37" s="908"/>
      <c r="AZ37" s="908"/>
      <c r="BA37" s="908"/>
      <c r="BB37" s="908"/>
      <c r="BC37" s="908"/>
      <c r="BD37" s="908"/>
      <c r="BE37" s="908"/>
      <c r="BF37" s="908"/>
      <c r="BG37" s="908"/>
      <c r="BH37" s="908"/>
      <c r="BI37" s="908"/>
      <c r="BJ37" s="908"/>
      <c r="BK37" s="908"/>
      <c r="BL37" s="908"/>
      <c r="BM37" s="908"/>
      <c r="BN37" s="908"/>
      <c r="BO37" s="908"/>
      <c r="BP37" s="908"/>
      <c r="BQ37" s="908"/>
      <c r="BR37" s="908"/>
      <c r="BS37" s="908"/>
    </row>
    <row r="38" spans="1:71" s="914" customFormat="1" ht="19.5" customHeight="1">
      <c r="A38" s="270">
        <v>22</v>
      </c>
      <c r="B38" s="921" t="s">
        <v>348</v>
      </c>
      <c r="C38" s="302">
        <v>165</v>
      </c>
      <c r="D38" s="448">
        <f t="shared" si="26"/>
        <v>184</v>
      </c>
      <c r="E38" s="920">
        <v>41</v>
      </c>
      <c r="F38" s="302">
        <v>143</v>
      </c>
      <c r="G38" s="302">
        <v>7</v>
      </c>
      <c r="H38" s="302">
        <v>0</v>
      </c>
      <c r="I38" s="448">
        <f t="shared" si="27"/>
        <v>177</v>
      </c>
      <c r="J38" s="448">
        <f t="shared" si="28"/>
        <v>162</v>
      </c>
      <c r="K38" s="448">
        <f t="shared" si="29"/>
        <v>140</v>
      </c>
      <c r="L38" s="302">
        <v>140</v>
      </c>
      <c r="M38" s="302">
        <v>0</v>
      </c>
      <c r="N38" s="302">
        <v>22</v>
      </c>
      <c r="O38" s="302"/>
      <c r="P38" s="302"/>
      <c r="Q38" s="302">
        <v>15</v>
      </c>
      <c r="R38" s="302"/>
      <c r="S38" s="302"/>
      <c r="T38" s="448">
        <f t="shared" si="30"/>
        <v>37</v>
      </c>
      <c r="U38" s="912">
        <f>(K38/J38)*100</f>
        <v>86.41975308641975</v>
      </c>
      <c r="V38" s="913">
        <f t="shared" si="31"/>
        <v>177</v>
      </c>
      <c r="W38" s="913">
        <f t="shared" si="32"/>
        <v>177</v>
      </c>
      <c r="X38" s="913">
        <f t="shared" si="33"/>
        <v>0</v>
      </c>
      <c r="Y38" s="908"/>
      <c r="Z38" s="908"/>
      <c r="AA38" s="908"/>
      <c r="AB38" s="908"/>
      <c r="AC38" s="908"/>
      <c r="AD38" s="908"/>
      <c r="AE38" s="908"/>
      <c r="AF38" s="908"/>
      <c r="AG38" s="908"/>
      <c r="AH38" s="908"/>
      <c r="AI38" s="908"/>
      <c r="AJ38" s="908"/>
      <c r="AK38" s="908"/>
      <c r="AL38" s="908"/>
      <c r="AM38" s="908"/>
      <c r="AN38" s="908"/>
      <c r="AO38" s="908"/>
      <c r="AP38" s="908"/>
      <c r="AQ38" s="908"/>
      <c r="AR38" s="908"/>
      <c r="AS38" s="908"/>
      <c r="AT38" s="908"/>
      <c r="AU38" s="908"/>
      <c r="AV38" s="908"/>
      <c r="AW38" s="908"/>
      <c r="AX38" s="908"/>
      <c r="AY38" s="908"/>
      <c r="AZ38" s="908"/>
      <c r="BA38" s="908"/>
      <c r="BB38" s="908"/>
      <c r="BC38" s="908"/>
      <c r="BD38" s="908"/>
      <c r="BE38" s="908"/>
      <c r="BF38" s="908"/>
      <c r="BG38" s="908"/>
      <c r="BH38" s="908"/>
      <c r="BI38" s="908"/>
      <c r="BJ38" s="908"/>
      <c r="BK38" s="908"/>
      <c r="BL38" s="908"/>
      <c r="BM38" s="908"/>
      <c r="BN38" s="908"/>
      <c r="BO38" s="908"/>
      <c r="BP38" s="908"/>
      <c r="BQ38" s="908"/>
      <c r="BR38" s="908"/>
      <c r="BS38" s="908"/>
    </row>
    <row r="39" spans="1:71" s="914" customFormat="1" ht="19.5" customHeight="1">
      <c r="A39" s="270">
        <v>23</v>
      </c>
      <c r="B39" s="921" t="s">
        <v>351</v>
      </c>
      <c r="C39" s="302">
        <v>99</v>
      </c>
      <c r="D39" s="448">
        <f t="shared" si="26"/>
        <v>137</v>
      </c>
      <c r="E39" s="920">
        <v>42</v>
      </c>
      <c r="F39" s="302">
        <v>95</v>
      </c>
      <c r="G39" s="302">
        <v>1</v>
      </c>
      <c r="H39" s="302"/>
      <c r="I39" s="448">
        <f t="shared" si="27"/>
        <v>136</v>
      </c>
      <c r="J39" s="448">
        <f t="shared" si="28"/>
        <v>129</v>
      </c>
      <c r="K39" s="448">
        <f t="shared" si="29"/>
        <v>105</v>
      </c>
      <c r="L39" s="302">
        <v>97</v>
      </c>
      <c r="M39" s="302">
        <v>8</v>
      </c>
      <c r="N39" s="302">
        <v>24</v>
      </c>
      <c r="O39" s="302"/>
      <c r="P39" s="302"/>
      <c r="Q39" s="302">
        <v>7</v>
      </c>
      <c r="R39" s="302"/>
      <c r="S39" s="302">
        <v>0</v>
      </c>
      <c r="T39" s="448">
        <f t="shared" si="30"/>
        <v>31</v>
      </c>
      <c r="U39" s="912">
        <f>(K39/J39)*100</f>
        <v>81.3953488372093</v>
      </c>
      <c r="V39" s="913">
        <f t="shared" si="31"/>
        <v>136</v>
      </c>
      <c r="W39" s="913">
        <f t="shared" si="32"/>
        <v>136</v>
      </c>
      <c r="X39" s="913">
        <f t="shared" si="33"/>
        <v>0</v>
      </c>
      <c r="Y39" s="908"/>
      <c r="Z39" s="908"/>
      <c r="AA39" s="908"/>
      <c r="AB39" s="908"/>
      <c r="AC39" s="908"/>
      <c r="AD39" s="908"/>
      <c r="AE39" s="908"/>
      <c r="AF39" s="908"/>
      <c r="AG39" s="908"/>
      <c r="AH39" s="908"/>
      <c r="AI39" s="908"/>
      <c r="AJ39" s="908"/>
      <c r="AK39" s="908"/>
      <c r="AL39" s="908"/>
      <c r="AM39" s="908"/>
      <c r="AN39" s="908"/>
      <c r="AO39" s="908"/>
      <c r="AP39" s="908"/>
      <c r="AQ39" s="908"/>
      <c r="AR39" s="908"/>
      <c r="AS39" s="908"/>
      <c r="AT39" s="908"/>
      <c r="AU39" s="908"/>
      <c r="AV39" s="908"/>
      <c r="AW39" s="908"/>
      <c r="AX39" s="908"/>
      <c r="AY39" s="908"/>
      <c r="AZ39" s="908"/>
      <c r="BA39" s="908"/>
      <c r="BB39" s="908"/>
      <c r="BC39" s="908"/>
      <c r="BD39" s="908"/>
      <c r="BE39" s="908"/>
      <c r="BF39" s="908"/>
      <c r="BG39" s="908"/>
      <c r="BH39" s="908"/>
      <c r="BI39" s="908"/>
      <c r="BJ39" s="908"/>
      <c r="BK39" s="908"/>
      <c r="BL39" s="908"/>
      <c r="BM39" s="908"/>
      <c r="BN39" s="908"/>
      <c r="BO39" s="908"/>
      <c r="BP39" s="908"/>
      <c r="BQ39" s="908"/>
      <c r="BR39" s="908"/>
      <c r="BS39" s="908"/>
    </row>
    <row r="40" spans="1:71" s="914" customFormat="1" ht="19.5" customHeight="1">
      <c r="A40" s="270">
        <v>24</v>
      </c>
      <c r="B40" s="921" t="s">
        <v>352</v>
      </c>
      <c r="C40" s="302">
        <v>78</v>
      </c>
      <c r="D40" s="448">
        <f t="shared" si="26"/>
        <v>113</v>
      </c>
      <c r="E40" s="920"/>
      <c r="F40" s="302">
        <v>113</v>
      </c>
      <c r="G40" s="302">
        <v>2</v>
      </c>
      <c r="H40" s="302"/>
      <c r="I40" s="448">
        <f t="shared" si="27"/>
        <v>111</v>
      </c>
      <c r="J40" s="448">
        <f t="shared" si="28"/>
        <v>111</v>
      </c>
      <c r="K40" s="448">
        <f t="shared" si="29"/>
        <v>101</v>
      </c>
      <c r="L40" s="302">
        <v>101</v>
      </c>
      <c r="M40" s="302"/>
      <c r="N40" s="302">
        <v>10</v>
      </c>
      <c r="O40" s="302"/>
      <c r="P40" s="302"/>
      <c r="Q40" s="302"/>
      <c r="R40" s="302"/>
      <c r="S40" s="302"/>
      <c r="T40" s="448">
        <f t="shared" si="30"/>
        <v>10</v>
      </c>
      <c r="U40" s="912">
        <f>(K40/J40)*100</f>
        <v>90.990990990991</v>
      </c>
      <c r="V40" s="913">
        <f t="shared" si="31"/>
        <v>111</v>
      </c>
      <c r="W40" s="913">
        <f t="shared" si="32"/>
        <v>111</v>
      </c>
      <c r="X40" s="913">
        <f t="shared" si="33"/>
        <v>0</v>
      </c>
      <c r="Y40" s="908"/>
      <c r="Z40" s="908"/>
      <c r="AA40" s="908"/>
      <c r="AB40" s="908"/>
      <c r="AC40" s="908"/>
      <c r="AD40" s="908"/>
      <c r="AE40" s="908"/>
      <c r="AF40" s="908"/>
      <c r="AG40" s="908"/>
      <c r="AH40" s="908"/>
      <c r="AI40" s="908"/>
      <c r="AJ40" s="908"/>
      <c r="AK40" s="908"/>
      <c r="AL40" s="908"/>
      <c r="AM40" s="908"/>
      <c r="AN40" s="908"/>
      <c r="AO40" s="908"/>
      <c r="AP40" s="908"/>
      <c r="AQ40" s="908"/>
      <c r="AR40" s="908"/>
      <c r="AS40" s="908"/>
      <c r="AT40" s="908"/>
      <c r="AU40" s="908"/>
      <c r="AV40" s="908"/>
      <c r="AW40" s="908"/>
      <c r="AX40" s="908"/>
      <c r="AY40" s="908"/>
      <c r="AZ40" s="908"/>
      <c r="BA40" s="908"/>
      <c r="BB40" s="908"/>
      <c r="BC40" s="908"/>
      <c r="BD40" s="908"/>
      <c r="BE40" s="908"/>
      <c r="BF40" s="908"/>
      <c r="BG40" s="908"/>
      <c r="BH40" s="908"/>
      <c r="BI40" s="908"/>
      <c r="BJ40" s="908"/>
      <c r="BK40" s="908"/>
      <c r="BL40" s="908"/>
      <c r="BM40" s="908"/>
      <c r="BN40" s="908"/>
      <c r="BO40" s="908"/>
      <c r="BP40" s="908"/>
      <c r="BQ40" s="908"/>
      <c r="BR40" s="908"/>
      <c r="BS40" s="908"/>
    </row>
    <row r="41" spans="1:71" s="914" customFormat="1" ht="19.5" customHeight="1">
      <c r="A41" s="270">
        <v>25</v>
      </c>
      <c r="B41" s="921" t="s">
        <v>413</v>
      </c>
      <c r="C41" s="302">
        <v>155</v>
      </c>
      <c r="D41" s="448">
        <f t="shared" si="26"/>
        <v>185</v>
      </c>
      <c r="E41" s="920">
        <v>56</v>
      </c>
      <c r="F41" s="302">
        <v>129</v>
      </c>
      <c r="G41" s="302">
        <v>1</v>
      </c>
      <c r="H41" s="302"/>
      <c r="I41" s="448">
        <f t="shared" si="27"/>
        <v>184</v>
      </c>
      <c r="J41" s="448">
        <f t="shared" si="28"/>
        <v>161</v>
      </c>
      <c r="K41" s="448">
        <f t="shared" si="29"/>
        <v>135</v>
      </c>
      <c r="L41" s="302">
        <v>135</v>
      </c>
      <c r="M41" s="302">
        <v>0</v>
      </c>
      <c r="N41" s="302">
        <v>26</v>
      </c>
      <c r="O41" s="302"/>
      <c r="P41" s="302"/>
      <c r="Q41" s="302">
        <v>23</v>
      </c>
      <c r="R41" s="302"/>
      <c r="S41" s="302"/>
      <c r="T41" s="448">
        <f t="shared" si="30"/>
        <v>49</v>
      </c>
      <c r="U41" s="912">
        <f t="shared" si="3"/>
        <v>83.85093167701864</v>
      </c>
      <c r="V41" s="913">
        <f t="shared" si="31"/>
        <v>184</v>
      </c>
      <c r="W41" s="913">
        <f t="shared" si="32"/>
        <v>184</v>
      </c>
      <c r="X41" s="913">
        <f t="shared" si="33"/>
        <v>0</v>
      </c>
      <c r="Y41" s="908"/>
      <c r="Z41" s="908"/>
      <c r="AA41" s="908"/>
      <c r="AB41" s="908"/>
      <c r="AC41" s="908"/>
      <c r="AD41" s="908"/>
      <c r="AE41" s="908"/>
      <c r="AF41" s="908"/>
      <c r="AG41" s="908"/>
      <c r="AH41" s="908"/>
      <c r="AI41" s="908"/>
      <c r="AJ41" s="908"/>
      <c r="AK41" s="908"/>
      <c r="AL41" s="908"/>
      <c r="AM41" s="908"/>
      <c r="AN41" s="908"/>
      <c r="AO41" s="908"/>
      <c r="AP41" s="908"/>
      <c r="AQ41" s="908"/>
      <c r="AR41" s="908"/>
      <c r="AS41" s="908"/>
      <c r="AT41" s="908"/>
      <c r="AU41" s="908"/>
      <c r="AV41" s="908"/>
      <c r="AW41" s="908"/>
      <c r="AX41" s="908"/>
      <c r="AY41" s="908"/>
      <c r="AZ41" s="908"/>
      <c r="BA41" s="908"/>
      <c r="BB41" s="908"/>
      <c r="BC41" s="908"/>
      <c r="BD41" s="908"/>
      <c r="BE41" s="908"/>
      <c r="BF41" s="908"/>
      <c r="BG41" s="908"/>
      <c r="BH41" s="908"/>
      <c r="BI41" s="908"/>
      <c r="BJ41" s="908"/>
      <c r="BK41" s="908"/>
      <c r="BL41" s="908"/>
      <c r="BM41" s="908"/>
      <c r="BN41" s="908"/>
      <c r="BO41" s="908"/>
      <c r="BP41" s="908"/>
      <c r="BQ41" s="908"/>
      <c r="BR41" s="908"/>
      <c r="BS41" s="908"/>
    </row>
    <row r="42" spans="1:71" s="909" customFormat="1" ht="20.25" customHeight="1">
      <c r="A42" s="906" t="s">
        <v>23</v>
      </c>
      <c r="B42" s="907" t="s">
        <v>349</v>
      </c>
      <c r="C42" s="268">
        <f aca="true" t="shared" si="34" ref="C42:T42">SUM(C43:C44)</f>
        <v>276</v>
      </c>
      <c r="D42" s="268">
        <f t="shared" si="34"/>
        <v>276</v>
      </c>
      <c r="E42" s="268">
        <f t="shared" si="34"/>
        <v>20</v>
      </c>
      <c r="F42" s="268">
        <f t="shared" si="34"/>
        <v>256</v>
      </c>
      <c r="G42" s="268">
        <f t="shared" si="34"/>
        <v>1</v>
      </c>
      <c r="H42" s="268">
        <f t="shared" si="34"/>
        <v>0</v>
      </c>
      <c r="I42" s="268">
        <f t="shared" si="34"/>
        <v>275</v>
      </c>
      <c r="J42" s="268">
        <f t="shared" si="34"/>
        <v>257</v>
      </c>
      <c r="K42" s="268">
        <f t="shared" si="34"/>
        <v>232</v>
      </c>
      <c r="L42" s="279">
        <f>SUM(L43:L44)</f>
        <v>232</v>
      </c>
      <c r="M42" s="268">
        <f t="shared" si="34"/>
        <v>0</v>
      </c>
      <c r="N42" s="268">
        <f t="shared" si="34"/>
        <v>25</v>
      </c>
      <c r="O42" s="268">
        <f t="shared" si="34"/>
        <v>0</v>
      </c>
      <c r="P42" s="268">
        <f t="shared" si="34"/>
        <v>0</v>
      </c>
      <c r="Q42" s="268">
        <f t="shared" si="34"/>
        <v>18</v>
      </c>
      <c r="R42" s="268">
        <f t="shared" si="34"/>
        <v>0</v>
      </c>
      <c r="S42" s="268">
        <f t="shared" si="34"/>
        <v>0</v>
      </c>
      <c r="T42" s="268">
        <f t="shared" si="34"/>
        <v>43</v>
      </c>
      <c r="U42" s="269">
        <f t="shared" si="3"/>
        <v>90.27237354085604</v>
      </c>
      <c r="V42" s="367">
        <f>SUM(V43:V44)</f>
        <v>275</v>
      </c>
      <c r="W42" s="367">
        <f>SUM(W43:W44)</f>
        <v>275</v>
      </c>
      <c r="X42" s="367">
        <f>SUM(X43:X44)</f>
        <v>0</v>
      </c>
      <c r="Y42" s="908">
        <v>42</v>
      </c>
      <c r="Z42" s="908">
        <f>E42</f>
        <v>20</v>
      </c>
      <c r="AA42" s="908">
        <f>Y42-Z42</f>
        <v>22</v>
      </c>
      <c r="AB42" s="908">
        <f>E42+'[5]PT01'!C261</f>
        <v>42</v>
      </c>
      <c r="AC42" s="908">
        <f>Y42-AB42</f>
        <v>0</v>
      </c>
      <c r="AD42" s="908"/>
      <c r="AE42" s="908"/>
      <c r="AF42" s="908"/>
      <c r="AG42" s="908"/>
      <c r="AH42" s="908"/>
      <c r="AI42" s="908"/>
      <c r="AJ42" s="908"/>
      <c r="AK42" s="908"/>
      <c r="AL42" s="908"/>
      <c r="AM42" s="908"/>
      <c r="AN42" s="908"/>
      <c r="AO42" s="908"/>
      <c r="AP42" s="908"/>
      <c r="AQ42" s="908"/>
      <c r="AR42" s="908"/>
      <c r="AS42" s="908"/>
      <c r="AT42" s="908"/>
      <c r="AU42" s="908"/>
      <c r="AV42" s="908"/>
      <c r="AW42" s="908"/>
      <c r="AX42" s="908"/>
      <c r="AY42" s="908"/>
      <c r="AZ42" s="908"/>
      <c r="BA42" s="908"/>
      <c r="BB42" s="908"/>
      <c r="BC42" s="908"/>
      <c r="BD42" s="908"/>
      <c r="BE42" s="908"/>
      <c r="BF42" s="908"/>
      <c r="BG42" s="908"/>
      <c r="BH42" s="908"/>
      <c r="BI42" s="908"/>
      <c r="BJ42" s="908"/>
      <c r="BK42" s="908"/>
      <c r="BL42" s="908"/>
      <c r="BM42" s="908"/>
      <c r="BN42" s="908"/>
      <c r="BO42" s="908"/>
      <c r="BP42" s="908"/>
      <c r="BQ42" s="908"/>
      <c r="BR42" s="908"/>
      <c r="BS42" s="908"/>
    </row>
    <row r="43" spans="1:71" s="914" customFormat="1" ht="19.5" customHeight="1">
      <c r="A43" s="270">
        <v>26</v>
      </c>
      <c r="B43" s="921" t="s">
        <v>347</v>
      </c>
      <c r="C43" s="302">
        <f>D43</f>
        <v>61</v>
      </c>
      <c r="D43" s="448">
        <f>E43+F43</f>
        <v>61</v>
      </c>
      <c r="E43" s="919">
        <v>0</v>
      </c>
      <c r="F43" s="302">
        <v>61</v>
      </c>
      <c r="G43" s="302"/>
      <c r="H43" s="270"/>
      <c r="I43" s="448">
        <f>J43+Q43+R43+S43</f>
        <v>61</v>
      </c>
      <c r="J43" s="448">
        <f>SUM(K43,N43:P43)</f>
        <v>61</v>
      </c>
      <c r="K43" s="448">
        <f>L43+M43</f>
        <v>53</v>
      </c>
      <c r="L43" s="302">
        <v>53</v>
      </c>
      <c r="M43" s="302"/>
      <c r="N43" s="302">
        <v>8</v>
      </c>
      <c r="O43" s="302"/>
      <c r="P43" s="302"/>
      <c r="Q43" s="302">
        <v>0</v>
      </c>
      <c r="R43" s="922"/>
      <c r="S43" s="922"/>
      <c r="T43" s="448">
        <f>N43+O43+P43+Q43+R43+S43</f>
        <v>8</v>
      </c>
      <c r="U43" s="912">
        <f t="shared" si="3"/>
        <v>86.88524590163934</v>
      </c>
      <c r="V43" s="913">
        <f>I43</f>
        <v>61</v>
      </c>
      <c r="W43" s="913">
        <f>D43-G43-H43</f>
        <v>61</v>
      </c>
      <c r="X43" s="913">
        <f>V43-W43</f>
        <v>0</v>
      </c>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8"/>
      <c r="AY43" s="908"/>
      <c r="AZ43" s="908"/>
      <c r="BA43" s="908"/>
      <c r="BB43" s="908"/>
      <c r="BC43" s="908"/>
      <c r="BD43" s="908"/>
      <c r="BE43" s="908"/>
      <c r="BF43" s="908"/>
      <c r="BG43" s="908"/>
      <c r="BH43" s="908"/>
      <c r="BI43" s="908"/>
      <c r="BJ43" s="908"/>
      <c r="BK43" s="908"/>
      <c r="BL43" s="908"/>
      <c r="BM43" s="908"/>
      <c r="BN43" s="908"/>
      <c r="BO43" s="908"/>
      <c r="BP43" s="908"/>
      <c r="BQ43" s="908"/>
      <c r="BR43" s="908"/>
      <c r="BS43" s="908"/>
    </row>
    <row r="44" spans="1:71" s="914" customFormat="1" ht="19.5" customHeight="1">
      <c r="A44" s="270">
        <v>27</v>
      </c>
      <c r="B44" s="280" t="s">
        <v>356</v>
      </c>
      <c r="C44" s="302">
        <f>D44</f>
        <v>215</v>
      </c>
      <c r="D44" s="448">
        <f>E44+F44</f>
        <v>215</v>
      </c>
      <c r="E44" s="920">
        <v>20</v>
      </c>
      <c r="F44" s="302">
        <v>195</v>
      </c>
      <c r="G44" s="302">
        <v>1</v>
      </c>
      <c r="H44" s="270"/>
      <c r="I44" s="448">
        <f>J44+Q44+R44+S44</f>
        <v>214</v>
      </c>
      <c r="J44" s="448">
        <f>SUM(K44,N44:P44)</f>
        <v>196</v>
      </c>
      <c r="K44" s="448">
        <f>L44+M44</f>
        <v>179</v>
      </c>
      <c r="L44" s="302">
        <v>179</v>
      </c>
      <c r="M44" s="302"/>
      <c r="N44" s="302">
        <v>17</v>
      </c>
      <c r="O44" s="302"/>
      <c r="P44" s="302"/>
      <c r="Q44" s="302">
        <v>18</v>
      </c>
      <c r="R44" s="922"/>
      <c r="S44" s="922"/>
      <c r="T44" s="448">
        <f>N44+O44+P44+Q44+R44+S44</f>
        <v>35</v>
      </c>
      <c r="U44" s="912">
        <f t="shared" si="3"/>
        <v>91.3265306122449</v>
      </c>
      <c r="V44" s="913">
        <f>I44</f>
        <v>214</v>
      </c>
      <c r="W44" s="913">
        <f>D44-G44-H44</f>
        <v>214</v>
      </c>
      <c r="X44" s="913">
        <f>V44-W44</f>
        <v>0</v>
      </c>
      <c r="Y44" s="908"/>
      <c r="Z44" s="908"/>
      <c r="AA44" s="908"/>
      <c r="AB44" s="908"/>
      <c r="AC44" s="908"/>
      <c r="AD44" s="908"/>
      <c r="AE44" s="908"/>
      <c r="AF44" s="908"/>
      <c r="AG44" s="908"/>
      <c r="AH44" s="908"/>
      <c r="AI44" s="908"/>
      <c r="AJ44" s="908"/>
      <c r="AK44" s="908"/>
      <c r="AL44" s="908"/>
      <c r="AM44" s="908"/>
      <c r="AN44" s="908"/>
      <c r="AO44" s="908"/>
      <c r="AP44" s="908"/>
      <c r="AQ44" s="908"/>
      <c r="AR44" s="908"/>
      <c r="AS44" s="908"/>
      <c r="AT44" s="908"/>
      <c r="AU44" s="908"/>
      <c r="AV44" s="908"/>
      <c r="AW44" s="908"/>
      <c r="AX44" s="908"/>
      <c r="AY44" s="908"/>
      <c r="AZ44" s="908"/>
      <c r="BA44" s="908"/>
      <c r="BB44" s="908"/>
      <c r="BC44" s="908"/>
      <c r="BD44" s="908"/>
      <c r="BE44" s="908"/>
      <c r="BF44" s="908"/>
      <c r="BG44" s="908"/>
      <c r="BH44" s="908"/>
      <c r="BI44" s="908"/>
      <c r="BJ44" s="908"/>
      <c r="BK44" s="908"/>
      <c r="BL44" s="908"/>
      <c r="BM44" s="908"/>
      <c r="BN44" s="908"/>
      <c r="BO44" s="908"/>
      <c r="BP44" s="908"/>
      <c r="BQ44" s="908"/>
      <c r="BR44" s="908"/>
      <c r="BS44" s="908"/>
    </row>
    <row r="45" spans="1:71" s="909" customFormat="1" ht="21" customHeight="1">
      <c r="A45" s="906" t="s">
        <v>24</v>
      </c>
      <c r="B45" s="907" t="s">
        <v>353</v>
      </c>
      <c r="C45" s="268">
        <f>SUM(C46:C49)</f>
        <v>536</v>
      </c>
      <c r="D45" s="268">
        <f aca="true" t="shared" si="35" ref="D45:X45">SUM(D46:D49)</f>
        <v>558</v>
      </c>
      <c r="E45" s="268">
        <f t="shared" si="35"/>
        <v>108</v>
      </c>
      <c r="F45" s="268">
        <f t="shared" si="35"/>
        <v>450</v>
      </c>
      <c r="G45" s="268">
        <f t="shared" si="35"/>
        <v>2</v>
      </c>
      <c r="H45" s="268">
        <f t="shared" si="35"/>
        <v>0</v>
      </c>
      <c r="I45" s="268">
        <f t="shared" si="35"/>
        <v>556</v>
      </c>
      <c r="J45" s="268">
        <f t="shared" si="35"/>
        <v>516</v>
      </c>
      <c r="K45" s="268">
        <f t="shared" si="35"/>
        <v>386</v>
      </c>
      <c r="L45" s="268">
        <f t="shared" si="35"/>
        <v>384</v>
      </c>
      <c r="M45" s="268">
        <f t="shared" si="35"/>
        <v>2</v>
      </c>
      <c r="N45" s="268">
        <f t="shared" si="35"/>
        <v>130</v>
      </c>
      <c r="O45" s="268">
        <f t="shared" si="35"/>
        <v>0</v>
      </c>
      <c r="P45" s="268">
        <f t="shared" si="35"/>
        <v>0</v>
      </c>
      <c r="Q45" s="268">
        <f t="shared" si="35"/>
        <v>40</v>
      </c>
      <c r="R45" s="268">
        <f t="shared" si="35"/>
        <v>0</v>
      </c>
      <c r="S45" s="268">
        <f t="shared" si="35"/>
        <v>0</v>
      </c>
      <c r="T45" s="268">
        <f t="shared" si="35"/>
        <v>170</v>
      </c>
      <c r="U45" s="269">
        <f t="shared" si="3"/>
        <v>74.8062015503876</v>
      </c>
      <c r="V45" s="367">
        <f t="shared" si="35"/>
        <v>556</v>
      </c>
      <c r="W45" s="367">
        <f t="shared" si="35"/>
        <v>556</v>
      </c>
      <c r="X45" s="367">
        <f t="shared" si="35"/>
        <v>0</v>
      </c>
      <c r="Y45" s="908">
        <v>134</v>
      </c>
      <c r="Z45" s="908">
        <f>E45</f>
        <v>108</v>
      </c>
      <c r="AA45" s="908">
        <f>Y45-Z45</f>
        <v>26</v>
      </c>
      <c r="AB45" s="908">
        <f>'[5]04'!E45+'[5]PT01'!C298</f>
        <v>134</v>
      </c>
      <c r="AC45" s="908">
        <f>Y45-AB45</f>
        <v>0</v>
      </c>
      <c r="AD45" s="908"/>
      <c r="AE45" s="908"/>
      <c r="AF45" s="908"/>
      <c r="AG45" s="908"/>
      <c r="AH45" s="908"/>
      <c r="AI45" s="908"/>
      <c r="AJ45" s="908"/>
      <c r="AK45" s="908"/>
      <c r="AL45" s="908"/>
      <c r="AM45" s="908"/>
      <c r="AN45" s="908"/>
      <c r="AO45" s="908"/>
      <c r="AP45" s="908"/>
      <c r="AQ45" s="908"/>
      <c r="AR45" s="908"/>
      <c r="AS45" s="908"/>
      <c r="AT45" s="908"/>
      <c r="AU45" s="908"/>
      <c r="AV45" s="908"/>
      <c r="AW45" s="908"/>
      <c r="AX45" s="908"/>
      <c r="AY45" s="908"/>
      <c r="AZ45" s="908"/>
      <c r="BA45" s="908"/>
      <c r="BB45" s="908"/>
      <c r="BC45" s="908"/>
      <c r="BD45" s="908"/>
      <c r="BE45" s="908"/>
      <c r="BF45" s="908"/>
      <c r="BG45" s="908"/>
      <c r="BH45" s="908"/>
      <c r="BI45" s="908"/>
      <c r="BJ45" s="908"/>
      <c r="BK45" s="908"/>
      <c r="BL45" s="908"/>
      <c r="BM45" s="908"/>
      <c r="BN45" s="908"/>
      <c r="BO45" s="908"/>
      <c r="BP45" s="908"/>
      <c r="BQ45" s="908"/>
      <c r="BR45" s="908"/>
      <c r="BS45" s="908"/>
    </row>
    <row r="46" spans="1:71" s="914" customFormat="1" ht="19.5" customHeight="1">
      <c r="A46" s="923" t="s">
        <v>469</v>
      </c>
      <c r="B46" s="280" t="s">
        <v>460</v>
      </c>
      <c r="C46" s="115">
        <v>81</v>
      </c>
      <c r="D46" s="448">
        <f>E46+F46</f>
        <v>86</v>
      </c>
      <c r="E46" s="924">
        <v>23</v>
      </c>
      <c r="F46" s="115">
        <v>63</v>
      </c>
      <c r="G46" s="115"/>
      <c r="H46" s="270"/>
      <c r="I46" s="448">
        <f>J46+Q46+R46+S46</f>
        <v>86</v>
      </c>
      <c r="J46" s="448">
        <f>K46+N46+O46+P46</f>
        <v>77</v>
      </c>
      <c r="K46" s="448">
        <f>L46+M46</f>
        <v>61</v>
      </c>
      <c r="L46" s="115">
        <v>61</v>
      </c>
      <c r="M46" s="115"/>
      <c r="N46" s="115">
        <v>16</v>
      </c>
      <c r="O46" s="115"/>
      <c r="P46" s="115"/>
      <c r="Q46" s="115">
        <v>9</v>
      </c>
      <c r="R46" s="115"/>
      <c r="S46" s="270"/>
      <c r="T46" s="448">
        <f>N46+O46+P46+Q46+R46+S46</f>
        <v>25</v>
      </c>
      <c r="U46" s="912">
        <f t="shared" si="3"/>
        <v>79.22077922077922</v>
      </c>
      <c r="V46" s="913">
        <f>I46</f>
        <v>86</v>
      </c>
      <c r="W46" s="913">
        <f>D46-G46-H46</f>
        <v>86</v>
      </c>
      <c r="X46" s="913">
        <f>V46-W46</f>
        <v>0</v>
      </c>
      <c r="Y46" s="908"/>
      <c r="Z46" s="908"/>
      <c r="AA46" s="908"/>
      <c r="AB46" s="908"/>
      <c r="AC46" s="908"/>
      <c r="AD46" s="908"/>
      <c r="AE46" s="908"/>
      <c r="AF46" s="908"/>
      <c r="AG46" s="908"/>
      <c r="AH46" s="908"/>
      <c r="AI46" s="908"/>
      <c r="AJ46" s="908"/>
      <c r="AK46" s="908"/>
      <c r="AL46" s="908"/>
      <c r="AM46" s="908"/>
      <c r="AN46" s="908"/>
      <c r="AO46" s="908"/>
      <c r="AP46" s="908"/>
      <c r="AQ46" s="908"/>
      <c r="AR46" s="908"/>
      <c r="AS46" s="908"/>
      <c r="AT46" s="908"/>
      <c r="AU46" s="908"/>
      <c r="AV46" s="908"/>
      <c r="AW46" s="908"/>
      <c r="AX46" s="908"/>
      <c r="AY46" s="908"/>
      <c r="AZ46" s="908"/>
      <c r="BA46" s="908"/>
      <c r="BB46" s="908"/>
      <c r="BC46" s="908"/>
      <c r="BD46" s="908"/>
      <c r="BE46" s="908"/>
      <c r="BF46" s="908"/>
      <c r="BG46" s="908"/>
      <c r="BH46" s="908"/>
      <c r="BI46" s="908"/>
      <c r="BJ46" s="908"/>
      <c r="BK46" s="908"/>
      <c r="BL46" s="908"/>
      <c r="BM46" s="908"/>
      <c r="BN46" s="908"/>
      <c r="BO46" s="908"/>
      <c r="BP46" s="908"/>
      <c r="BQ46" s="908"/>
      <c r="BR46" s="908"/>
      <c r="BS46" s="908"/>
    </row>
    <row r="47" spans="1:71" s="914" customFormat="1" ht="19.5" customHeight="1">
      <c r="A47" s="923" t="s">
        <v>470</v>
      </c>
      <c r="B47" s="280" t="s">
        <v>360</v>
      </c>
      <c r="C47" s="115">
        <v>121</v>
      </c>
      <c r="D47" s="448">
        <f>E47+F47</f>
        <v>121</v>
      </c>
      <c r="E47" s="924">
        <v>5</v>
      </c>
      <c r="F47" s="115">
        <v>116</v>
      </c>
      <c r="G47" s="115"/>
      <c r="H47" s="270"/>
      <c r="I47" s="448">
        <f>J47+Q47+R47+S47</f>
        <v>121</v>
      </c>
      <c r="J47" s="448">
        <f>K47+N47+O47+P47</f>
        <v>118</v>
      </c>
      <c r="K47" s="448">
        <f>L47+M47</f>
        <v>91</v>
      </c>
      <c r="L47" s="115">
        <v>91</v>
      </c>
      <c r="M47" s="115"/>
      <c r="N47" s="115">
        <v>27</v>
      </c>
      <c r="O47" s="115"/>
      <c r="P47" s="115"/>
      <c r="Q47" s="115">
        <v>3</v>
      </c>
      <c r="R47" s="115"/>
      <c r="S47" s="270"/>
      <c r="T47" s="448">
        <f>N47+O47+P47+Q47+R47+S47</f>
        <v>30</v>
      </c>
      <c r="U47" s="912">
        <f>(K47/J47)*100</f>
        <v>77.11864406779661</v>
      </c>
      <c r="V47" s="913">
        <f>I47</f>
        <v>121</v>
      </c>
      <c r="W47" s="913">
        <f>D47-G47-H47</f>
        <v>121</v>
      </c>
      <c r="X47" s="913">
        <f>V47-W47</f>
        <v>0</v>
      </c>
      <c r="Y47" s="908"/>
      <c r="Z47" s="908"/>
      <c r="AA47" s="908"/>
      <c r="AB47" s="908"/>
      <c r="AC47" s="908"/>
      <c r="AD47" s="908"/>
      <c r="AE47" s="908"/>
      <c r="AF47" s="908"/>
      <c r="AG47" s="908"/>
      <c r="AH47" s="908"/>
      <c r="AI47" s="908"/>
      <c r="AJ47" s="908"/>
      <c r="AK47" s="908"/>
      <c r="AL47" s="908"/>
      <c r="AM47" s="908"/>
      <c r="AN47" s="908"/>
      <c r="AO47" s="908"/>
      <c r="AP47" s="908"/>
      <c r="AQ47" s="908"/>
      <c r="AR47" s="908"/>
      <c r="AS47" s="908"/>
      <c r="AT47" s="908"/>
      <c r="AU47" s="908"/>
      <c r="AV47" s="908"/>
      <c r="AW47" s="908"/>
      <c r="AX47" s="908"/>
      <c r="AY47" s="908"/>
      <c r="AZ47" s="908"/>
      <c r="BA47" s="908"/>
      <c r="BB47" s="908"/>
      <c r="BC47" s="908"/>
      <c r="BD47" s="908"/>
      <c r="BE47" s="908"/>
      <c r="BF47" s="908"/>
      <c r="BG47" s="908"/>
      <c r="BH47" s="908"/>
      <c r="BI47" s="908"/>
      <c r="BJ47" s="908"/>
      <c r="BK47" s="908"/>
      <c r="BL47" s="908"/>
      <c r="BM47" s="908"/>
      <c r="BN47" s="908"/>
      <c r="BO47" s="908"/>
      <c r="BP47" s="908"/>
      <c r="BQ47" s="908"/>
      <c r="BR47" s="908"/>
      <c r="BS47" s="908"/>
    </row>
    <row r="48" spans="1:71" s="914" customFormat="1" ht="19.5" customHeight="1">
      <c r="A48" s="923" t="s">
        <v>458</v>
      </c>
      <c r="B48" s="280" t="s">
        <v>354</v>
      </c>
      <c r="C48" s="115">
        <v>192</v>
      </c>
      <c r="D48" s="448">
        <f>E48+F48</f>
        <v>192</v>
      </c>
      <c r="E48" s="924">
        <v>46</v>
      </c>
      <c r="F48" s="115">
        <v>146</v>
      </c>
      <c r="G48" s="115">
        <v>1</v>
      </c>
      <c r="H48" s="270"/>
      <c r="I48" s="448">
        <f>J48+Q48+R48+S48</f>
        <v>191</v>
      </c>
      <c r="J48" s="448">
        <f>K48+N48+O48+P48</f>
        <v>179</v>
      </c>
      <c r="K48" s="448">
        <f>L48+M48</f>
        <v>131</v>
      </c>
      <c r="L48" s="115">
        <v>131</v>
      </c>
      <c r="M48" s="115"/>
      <c r="N48" s="115">
        <v>48</v>
      </c>
      <c r="O48" s="115"/>
      <c r="P48" s="115"/>
      <c r="Q48" s="115">
        <v>12</v>
      </c>
      <c r="R48" s="115"/>
      <c r="S48" s="270"/>
      <c r="T48" s="448">
        <f>N48+O48+P48+Q48+R48+S48</f>
        <v>60</v>
      </c>
      <c r="U48" s="912">
        <f>(K48/J48)*100</f>
        <v>73.18435754189943</v>
      </c>
      <c r="V48" s="913">
        <f>I48</f>
        <v>191</v>
      </c>
      <c r="W48" s="913">
        <f>D48-G48-H48</f>
        <v>191</v>
      </c>
      <c r="X48" s="913">
        <f>V48-W48</f>
        <v>0</v>
      </c>
      <c r="Y48" s="908"/>
      <c r="Z48" s="908"/>
      <c r="AA48" s="908"/>
      <c r="AB48" s="908"/>
      <c r="AC48" s="908"/>
      <c r="AD48" s="908"/>
      <c r="AE48" s="908"/>
      <c r="AF48" s="908"/>
      <c r="AG48" s="908"/>
      <c r="AH48" s="908"/>
      <c r="AI48" s="908"/>
      <c r="AJ48" s="908"/>
      <c r="AK48" s="908"/>
      <c r="AL48" s="908"/>
      <c r="AM48" s="908"/>
      <c r="AN48" s="908"/>
      <c r="AO48" s="908"/>
      <c r="AP48" s="908"/>
      <c r="AQ48" s="908"/>
      <c r="AR48" s="908"/>
      <c r="AS48" s="908"/>
      <c r="AT48" s="908"/>
      <c r="AU48" s="908"/>
      <c r="AV48" s="908"/>
      <c r="AW48" s="908"/>
      <c r="AX48" s="908"/>
      <c r="AY48" s="908"/>
      <c r="AZ48" s="908"/>
      <c r="BA48" s="908"/>
      <c r="BB48" s="908"/>
      <c r="BC48" s="908"/>
      <c r="BD48" s="908"/>
      <c r="BE48" s="908"/>
      <c r="BF48" s="908"/>
      <c r="BG48" s="908"/>
      <c r="BH48" s="908"/>
      <c r="BI48" s="908"/>
      <c r="BJ48" s="908"/>
      <c r="BK48" s="908"/>
      <c r="BL48" s="908"/>
      <c r="BM48" s="908"/>
      <c r="BN48" s="908"/>
      <c r="BO48" s="908"/>
      <c r="BP48" s="908"/>
      <c r="BQ48" s="908"/>
      <c r="BR48" s="908"/>
      <c r="BS48" s="908"/>
    </row>
    <row r="49" spans="1:71" s="914" customFormat="1" ht="19.5" customHeight="1">
      <c r="A49" s="923" t="s">
        <v>450</v>
      </c>
      <c r="B49" s="280" t="s">
        <v>461</v>
      </c>
      <c r="C49" s="115">
        <v>142</v>
      </c>
      <c r="D49" s="448">
        <f>E49+F49</f>
        <v>159</v>
      </c>
      <c r="E49" s="924">
        <v>34</v>
      </c>
      <c r="F49" s="115">
        <v>125</v>
      </c>
      <c r="G49" s="115">
        <v>1</v>
      </c>
      <c r="H49" s="270"/>
      <c r="I49" s="448">
        <f>J49+Q49+R49+S49</f>
        <v>158</v>
      </c>
      <c r="J49" s="448">
        <f>K49+N49+O49+P49</f>
        <v>142</v>
      </c>
      <c r="K49" s="448">
        <f>L49+M49</f>
        <v>103</v>
      </c>
      <c r="L49" s="115">
        <v>101</v>
      </c>
      <c r="M49" s="115">
        <v>2</v>
      </c>
      <c r="N49" s="115">
        <v>39</v>
      </c>
      <c r="O49" s="115"/>
      <c r="P49" s="115"/>
      <c r="Q49" s="115">
        <v>16</v>
      </c>
      <c r="R49" s="115"/>
      <c r="S49" s="270"/>
      <c r="T49" s="448">
        <f>N49+O49+P49+Q49+R49+S49</f>
        <v>55</v>
      </c>
      <c r="U49" s="912">
        <f t="shared" si="3"/>
        <v>72.53521126760563</v>
      </c>
      <c r="V49" s="913">
        <f>I49</f>
        <v>158</v>
      </c>
      <c r="W49" s="913">
        <f>D49-G49-H49</f>
        <v>158</v>
      </c>
      <c r="X49" s="913">
        <f>V49-W49</f>
        <v>0</v>
      </c>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8"/>
      <c r="AY49" s="908"/>
      <c r="AZ49" s="908"/>
      <c r="BA49" s="908"/>
      <c r="BB49" s="908"/>
      <c r="BC49" s="908"/>
      <c r="BD49" s="908"/>
      <c r="BE49" s="908"/>
      <c r="BF49" s="908"/>
      <c r="BG49" s="908"/>
      <c r="BH49" s="908"/>
      <c r="BI49" s="908"/>
      <c r="BJ49" s="908"/>
      <c r="BK49" s="908"/>
      <c r="BL49" s="908"/>
      <c r="BM49" s="908"/>
      <c r="BN49" s="908"/>
      <c r="BO49" s="908"/>
      <c r="BP49" s="908"/>
      <c r="BQ49" s="908"/>
      <c r="BR49" s="908"/>
      <c r="BS49" s="908"/>
    </row>
    <row r="50" spans="1:71" s="909" customFormat="1" ht="18" customHeight="1">
      <c r="A50" s="906" t="s">
        <v>25</v>
      </c>
      <c r="B50" s="907" t="s">
        <v>357</v>
      </c>
      <c r="C50" s="279">
        <f>SUM(C51:C52)</f>
        <v>124</v>
      </c>
      <c r="D50" s="279">
        <f aca="true" t="shared" si="36" ref="D50:T50">SUM(D51:D52)</f>
        <v>160</v>
      </c>
      <c r="E50" s="279">
        <f t="shared" si="36"/>
        <v>26</v>
      </c>
      <c r="F50" s="279">
        <f t="shared" si="36"/>
        <v>134</v>
      </c>
      <c r="G50" s="279">
        <f t="shared" si="36"/>
        <v>0</v>
      </c>
      <c r="H50" s="279">
        <f t="shared" si="36"/>
        <v>0</v>
      </c>
      <c r="I50" s="279">
        <f t="shared" si="36"/>
        <v>160</v>
      </c>
      <c r="J50" s="279">
        <f t="shared" si="36"/>
        <v>153</v>
      </c>
      <c r="K50" s="279">
        <f t="shared" si="36"/>
        <v>121</v>
      </c>
      <c r="L50" s="279">
        <f t="shared" si="36"/>
        <v>120</v>
      </c>
      <c r="M50" s="279">
        <f t="shared" si="36"/>
        <v>1</v>
      </c>
      <c r="N50" s="279">
        <f t="shared" si="36"/>
        <v>32</v>
      </c>
      <c r="O50" s="279">
        <f t="shared" si="36"/>
        <v>0</v>
      </c>
      <c r="P50" s="279">
        <f t="shared" si="36"/>
        <v>0</v>
      </c>
      <c r="Q50" s="279">
        <f t="shared" si="36"/>
        <v>7</v>
      </c>
      <c r="R50" s="279">
        <f t="shared" si="36"/>
        <v>0</v>
      </c>
      <c r="S50" s="279">
        <f t="shared" si="36"/>
        <v>0</v>
      </c>
      <c r="T50" s="279">
        <f t="shared" si="36"/>
        <v>39</v>
      </c>
      <c r="U50" s="269">
        <f t="shared" si="3"/>
        <v>79.08496732026144</v>
      </c>
      <c r="V50" s="366">
        <f>SUM(V51:V52)</f>
        <v>160</v>
      </c>
      <c r="W50" s="366">
        <f>SUM(W51:W52)</f>
        <v>160</v>
      </c>
      <c r="X50" s="366">
        <f>SUM(X51:X52)</f>
        <v>0</v>
      </c>
      <c r="Y50" s="908">
        <v>29</v>
      </c>
      <c r="Z50" s="908">
        <f>E50</f>
        <v>26</v>
      </c>
      <c r="AA50" s="908">
        <f>Y50-Z50</f>
        <v>3</v>
      </c>
      <c r="AB50" s="913">
        <f>E50+'[5]PT01'!C335</f>
        <v>29</v>
      </c>
      <c r="AC50" s="908">
        <f>Y50-AB50</f>
        <v>0</v>
      </c>
      <c r="AD50" s="908"/>
      <c r="AE50" s="908"/>
      <c r="AF50" s="908"/>
      <c r="AG50" s="908"/>
      <c r="AH50" s="908"/>
      <c r="AI50" s="908"/>
      <c r="AJ50" s="908"/>
      <c r="AK50" s="908"/>
      <c r="AL50" s="908"/>
      <c r="AM50" s="908"/>
      <c r="AN50" s="908"/>
      <c r="AO50" s="908"/>
      <c r="AP50" s="908"/>
      <c r="AQ50" s="908"/>
      <c r="AR50" s="908"/>
      <c r="AS50" s="908"/>
      <c r="AT50" s="908"/>
      <c r="AU50" s="908"/>
      <c r="AV50" s="908"/>
      <c r="AW50" s="908"/>
      <c r="AX50" s="908"/>
      <c r="AY50" s="908"/>
      <c r="AZ50" s="908"/>
      <c r="BA50" s="908"/>
      <c r="BB50" s="908"/>
      <c r="BC50" s="908"/>
      <c r="BD50" s="908"/>
      <c r="BE50" s="908"/>
      <c r="BF50" s="908"/>
      <c r="BG50" s="908"/>
      <c r="BH50" s="908"/>
      <c r="BI50" s="908"/>
      <c r="BJ50" s="908"/>
      <c r="BK50" s="908"/>
      <c r="BL50" s="908"/>
      <c r="BM50" s="908"/>
      <c r="BN50" s="908"/>
      <c r="BO50" s="908"/>
      <c r="BP50" s="908"/>
      <c r="BQ50" s="908"/>
      <c r="BR50" s="908"/>
      <c r="BS50" s="908"/>
    </row>
    <row r="51" spans="1:71" s="914" customFormat="1" ht="19.5" customHeight="1">
      <c r="A51" s="923" t="s">
        <v>355</v>
      </c>
      <c r="B51" s="280" t="s">
        <v>457</v>
      </c>
      <c r="C51" s="115">
        <v>65</v>
      </c>
      <c r="D51" s="924">
        <f>E51+F51</f>
        <v>77</v>
      </c>
      <c r="E51" s="925">
        <v>8</v>
      </c>
      <c r="F51" s="115">
        <v>69</v>
      </c>
      <c r="G51" s="302"/>
      <c r="H51" s="115"/>
      <c r="I51" s="924">
        <f>J51+Q51+R51+S51</f>
        <v>77</v>
      </c>
      <c r="J51" s="924">
        <f>SUM(K51,N51:P51)</f>
        <v>76</v>
      </c>
      <c r="K51" s="924">
        <f>L51+M51</f>
        <v>61</v>
      </c>
      <c r="L51" s="115">
        <v>60</v>
      </c>
      <c r="M51" s="115">
        <v>1</v>
      </c>
      <c r="N51" s="115">
        <v>15</v>
      </c>
      <c r="O51" s="115"/>
      <c r="P51" s="115"/>
      <c r="Q51" s="115">
        <v>1</v>
      </c>
      <c r="R51" s="302"/>
      <c r="S51" s="302"/>
      <c r="T51" s="448">
        <f>N51+O51+P51+Q51+R51+S51</f>
        <v>16</v>
      </c>
      <c r="U51" s="912">
        <f t="shared" si="3"/>
        <v>80.26315789473685</v>
      </c>
      <c r="V51" s="913">
        <f>I51</f>
        <v>77</v>
      </c>
      <c r="W51" s="913">
        <f>D51-G51-H51</f>
        <v>77</v>
      </c>
      <c r="X51" s="913">
        <f>V51-W51</f>
        <v>0</v>
      </c>
      <c r="Y51" s="908"/>
      <c r="Z51" s="908"/>
      <c r="AA51" s="908"/>
      <c r="AB51" s="908"/>
      <c r="AC51" s="908"/>
      <c r="AD51" s="908"/>
      <c r="AE51" s="908"/>
      <c r="AF51" s="908"/>
      <c r="AG51" s="908"/>
      <c r="AH51" s="908"/>
      <c r="AI51" s="908"/>
      <c r="AJ51" s="908"/>
      <c r="AK51" s="908"/>
      <c r="AL51" s="908"/>
      <c r="AM51" s="908"/>
      <c r="AN51" s="908"/>
      <c r="AO51" s="908"/>
      <c r="AP51" s="908"/>
      <c r="AQ51" s="908"/>
      <c r="AR51" s="908"/>
      <c r="AS51" s="908"/>
      <c r="AT51" s="908"/>
      <c r="AU51" s="908"/>
      <c r="AV51" s="908"/>
      <c r="AW51" s="908"/>
      <c r="AX51" s="908"/>
      <c r="AY51" s="908"/>
      <c r="AZ51" s="908"/>
      <c r="BA51" s="908"/>
      <c r="BB51" s="908"/>
      <c r="BC51" s="908"/>
      <c r="BD51" s="908"/>
      <c r="BE51" s="908"/>
      <c r="BF51" s="908"/>
      <c r="BG51" s="908"/>
      <c r="BH51" s="908"/>
      <c r="BI51" s="908"/>
      <c r="BJ51" s="908"/>
      <c r="BK51" s="908"/>
      <c r="BL51" s="908"/>
      <c r="BM51" s="908"/>
      <c r="BN51" s="908"/>
      <c r="BO51" s="908"/>
      <c r="BP51" s="908"/>
      <c r="BQ51" s="908"/>
      <c r="BR51" s="908"/>
      <c r="BS51" s="908"/>
    </row>
    <row r="52" spans="1:71" s="914" customFormat="1" ht="19.5" customHeight="1">
      <c r="A52" s="923" t="s">
        <v>358</v>
      </c>
      <c r="B52" s="280" t="s">
        <v>338</v>
      </c>
      <c r="C52" s="115">
        <v>59</v>
      </c>
      <c r="D52" s="924">
        <f>E52+F52</f>
        <v>83</v>
      </c>
      <c r="E52" s="920">
        <v>18</v>
      </c>
      <c r="F52" s="115">
        <v>65</v>
      </c>
      <c r="G52" s="302"/>
      <c r="H52" s="115"/>
      <c r="I52" s="924">
        <f>J52+Q52+R52+S52</f>
        <v>83</v>
      </c>
      <c r="J52" s="924">
        <f>SUM(K52,N52:P52)</f>
        <v>77</v>
      </c>
      <c r="K52" s="924">
        <f>L52+M52</f>
        <v>60</v>
      </c>
      <c r="L52" s="115">
        <v>60</v>
      </c>
      <c r="M52" s="115"/>
      <c r="N52" s="115">
        <v>17</v>
      </c>
      <c r="O52" s="115"/>
      <c r="P52" s="115"/>
      <c r="Q52" s="115">
        <v>6</v>
      </c>
      <c r="R52" s="302"/>
      <c r="S52" s="302"/>
      <c r="T52" s="448">
        <f>N52+O52+P52+Q52+R52+S52</f>
        <v>23</v>
      </c>
      <c r="U52" s="912">
        <f>(K52/J52)*100</f>
        <v>77.92207792207793</v>
      </c>
      <c r="V52" s="913">
        <f>I52</f>
        <v>83</v>
      </c>
      <c r="W52" s="913">
        <f>D52-G52-H52</f>
        <v>83</v>
      </c>
      <c r="X52" s="913">
        <f>V52-W52</f>
        <v>0</v>
      </c>
      <c r="Y52" s="908"/>
      <c r="Z52" s="908"/>
      <c r="AA52" s="908"/>
      <c r="AB52" s="908"/>
      <c r="AC52" s="908"/>
      <c r="AD52" s="908"/>
      <c r="AE52" s="908"/>
      <c r="AF52" s="908"/>
      <c r="AG52" s="908"/>
      <c r="AH52" s="908"/>
      <c r="AI52" s="908"/>
      <c r="AJ52" s="908"/>
      <c r="AK52" s="908"/>
      <c r="AL52" s="908"/>
      <c r="AM52" s="908"/>
      <c r="AN52" s="908"/>
      <c r="AO52" s="908"/>
      <c r="AP52" s="908"/>
      <c r="AQ52" s="908"/>
      <c r="AR52" s="908"/>
      <c r="AS52" s="908"/>
      <c r="AT52" s="908"/>
      <c r="AU52" s="908"/>
      <c r="AV52" s="908"/>
      <c r="AW52" s="908"/>
      <c r="AX52" s="908"/>
      <c r="AY52" s="908"/>
      <c r="AZ52" s="908"/>
      <c r="BA52" s="908"/>
      <c r="BB52" s="908"/>
      <c r="BC52" s="908"/>
      <c r="BD52" s="908"/>
      <c r="BE52" s="908"/>
      <c r="BF52" s="908"/>
      <c r="BG52" s="908"/>
      <c r="BH52" s="908"/>
      <c r="BI52" s="908"/>
      <c r="BJ52" s="908"/>
      <c r="BK52" s="908"/>
      <c r="BL52" s="908"/>
      <c r="BM52" s="908"/>
      <c r="BN52" s="908"/>
      <c r="BO52" s="908"/>
      <c r="BP52" s="908"/>
      <c r="BQ52" s="908"/>
      <c r="BR52" s="908"/>
      <c r="BS52" s="908"/>
    </row>
    <row r="53" spans="1:71" s="909" customFormat="1" ht="15.75">
      <c r="A53" s="906" t="s">
        <v>26</v>
      </c>
      <c r="B53" s="907" t="s">
        <v>361</v>
      </c>
      <c r="C53" s="268">
        <f aca="true" t="shared" si="37" ref="C53:T53">SUM(C54:C56)</f>
        <v>553</v>
      </c>
      <c r="D53" s="268">
        <f t="shared" si="37"/>
        <v>596</v>
      </c>
      <c r="E53" s="268">
        <f t="shared" si="37"/>
        <v>112</v>
      </c>
      <c r="F53" s="268">
        <f t="shared" si="37"/>
        <v>484</v>
      </c>
      <c r="G53" s="268">
        <f t="shared" si="37"/>
        <v>3</v>
      </c>
      <c r="H53" s="268">
        <f t="shared" si="37"/>
        <v>2</v>
      </c>
      <c r="I53" s="268">
        <f t="shared" si="37"/>
        <v>591</v>
      </c>
      <c r="J53" s="268">
        <f t="shared" si="37"/>
        <v>516</v>
      </c>
      <c r="K53" s="268">
        <f t="shared" si="37"/>
        <v>450</v>
      </c>
      <c r="L53" s="268">
        <f t="shared" si="37"/>
        <v>449</v>
      </c>
      <c r="M53" s="268">
        <f t="shared" si="37"/>
        <v>1</v>
      </c>
      <c r="N53" s="268">
        <f t="shared" si="37"/>
        <v>64</v>
      </c>
      <c r="O53" s="268">
        <f t="shared" si="37"/>
        <v>0</v>
      </c>
      <c r="P53" s="268">
        <f t="shared" si="37"/>
        <v>2</v>
      </c>
      <c r="Q53" s="268">
        <f t="shared" si="37"/>
        <v>74</v>
      </c>
      <c r="R53" s="268">
        <f t="shared" si="37"/>
        <v>0</v>
      </c>
      <c r="S53" s="268">
        <f t="shared" si="37"/>
        <v>1</v>
      </c>
      <c r="T53" s="268">
        <f t="shared" si="37"/>
        <v>141</v>
      </c>
      <c r="U53" s="269">
        <f t="shared" si="3"/>
        <v>87.20930232558139</v>
      </c>
      <c r="V53" s="366">
        <f>SUM(V54:V56)</f>
        <v>591</v>
      </c>
      <c r="W53" s="367">
        <f>SUM(W54:W56)</f>
        <v>591</v>
      </c>
      <c r="X53" s="367">
        <f>SUM(X54:X56)</f>
        <v>0</v>
      </c>
      <c r="Y53" s="908">
        <v>152</v>
      </c>
      <c r="Z53" s="908">
        <f>E53</f>
        <v>112</v>
      </c>
      <c r="AA53" s="908">
        <f>Y53-Z53</f>
        <v>40</v>
      </c>
      <c r="AB53" s="908">
        <f>E53+'[5]PT01'!C372</f>
        <v>152</v>
      </c>
      <c r="AC53" s="908">
        <f>Y53-AB53</f>
        <v>0</v>
      </c>
      <c r="AD53" s="908"/>
      <c r="AE53" s="908"/>
      <c r="AF53" s="908"/>
      <c r="AG53" s="908"/>
      <c r="AH53" s="908"/>
      <c r="AI53" s="908"/>
      <c r="AJ53" s="908"/>
      <c r="AK53" s="908"/>
      <c r="AL53" s="908"/>
      <c r="AM53" s="908"/>
      <c r="AN53" s="908"/>
      <c r="AO53" s="908"/>
      <c r="AP53" s="908"/>
      <c r="AQ53" s="908"/>
      <c r="AR53" s="908"/>
      <c r="AS53" s="908"/>
      <c r="AT53" s="908"/>
      <c r="AU53" s="908"/>
      <c r="AV53" s="908"/>
      <c r="AW53" s="908"/>
      <c r="AX53" s="908"/>
      <c r="AY53" s="908"/>
      <c r="AZ53" s="908"/>
      <c r="BA53" s="908"/>
      <c r="BB53" s="908"/>
      <c r="BC53" s="908"/>
      <c r="BD53" s="908"/>
      <c r="BE53" s="908"/>
      <c r="BF53" s="908"/>
      <c r="BG53" s="908"/>
      <c r="BH53" s="908"/>
      <c r="BI53" s="908"/>
      <c r="BJ53" s="908"/>
      <c r="BK53" s="908"/>
      <c r="BL53" s="908"/>
      <c r="BM53" s="908"/>
      <c r="BN53" s="908"/>
      <c r="BO53" s="908"/>
      <c r="BP53" s="908"/>
      <c r="BQ53" s="908"/>
      <c r="BR53" s="908"/>
      <c r="BS53" s="908"/>
    </row>
    <row r="54" spans="1:71" s="914" customFormat="1" ht="19.5" customHeight="1">
      <c r="A54" s="923" t="s">
        <v>359</v>
      </c>
      <c r="B54" s="280" t="s">
        <v>363</v>
      </c>
      <c r="C54" s="115">
        <v>168</v>
      </c>
      <c r="D54" s="448">
        <f>E54+F54</f>
        <v>189</v>
      </c>
      <c r="E54" s="911">
        <v>9</v>
      </c>
      <c r="F54" s="115">
        <v>180</v>
      </c>
      <c r="G54" s="115">
        <v>2</v>
      </c>
      <c r="H54" s="115">
        <v>1</v>
      </c>
      <c r="I54" s="448">
        <f>J54+Q54+R54+S54</f>
        <v>186</v>
      </c>
      <c r="J54" s="448">
        <f>K54+N54+O54+P54</f>
        <v>175</v>
      </c>
      <c r="K54" s="448">
        <f>L54+M54</f>
        <v>165</v>
      </c>
      <c r="L54" s="115">
        <v>165</v>
      </c>
      <c r="M54" s="115"/>
      <c r="N54" s="115">
        <v>10</v>
      </c>
      <c r="O54" s="115"/>
      <c r="P54" s="115"/>
      <c r="Q54" s="115">
        <v>11</v>
      </c>
      <c r="R54" s="115"/>
      <c r="S54" s="115"/>
      <c r="T54" s="448">
        <f>N54+O54+P54+Q54+R54+S54</f>
        <v>21</v>
      </c>
      <c r="U54" s="912">
        <f t="shared" si="3"/>
        <v>94.28571428571428</v>
      </c>
      <c r="V54" s="913">
        <f>I54</f>
        <v>186</v>
      </c>
      <c r="W54" s="913">
        <f>D54-G54-H54</f>
        <v>186</v>
      </c>
      <c r="X54" s="913">
        <f>V54-W54</f>
        <v>0</v>
      </c>
      <c r="Y54" s="908"/>
      <c r="Z54" s="908"/>
      <c r="AA54" s="908"/>
      <c r="AB54" s="908"/>
      <c r="AC54" s="908"/>
      <c r="AD54" s="908"/>
      <c r="AE54" s="908"/>
      <c r="AF54" s="908"/>
      <c r="AG54" s="908"/>
      <c r="AH54" s="908"/>
      <c r="AI54" s="908"/>
      <c r="AJ54" s="908"/>
      <c r="AK54" s="908"/>
      <c r="AL54" s="908"/>
      <c r="AM54" s="908"/>
      <c r="AN54" s="908"/>
      <c r="AO54" s="908"/>
      <c r="AP54" s="908"/>
      <c r="AQ54" s="908"/>
      <c r="AR54" s="908"/>
      <c r="AS54" s="908"/>
      <c r="AT54" s="908"/>
      <c r="AU54" s="908"/>
      <c r="AV54" s="908"/>
      <c r="AW54" s="908"/>
      <c r="AX54" s="908"/>
      <c r="AY54" s="908"/>
      <c r="AZ54" s="908"/>
      <c r="BA54" s="908"/>
      <c r="BB54" s="908"/>
      <c r="BC54" s="908"/>
      <c r="BD54" s="908"/>
      <c r="BE54" s="908"/>
      <c r="BF54" s="908"/>
      <c r="BG54" s="908"/>
      <c r="BH54" s="908"/>
      <c r="BI54" s="908"/>
      <c r="BJ54" s="908"/>
      <c r="BK54" s="908"/>
      <c r="BL54" s="908"/>
      <c r="BM54" s="908"/>
      <c r="BN54" s="908"/>
      <c r="BO54" s="908"/>
      <c r="BP54" s="908"/>
      <c r="BQ54" s="908"/>
      <c r="BR54" s="908"/>
      <c r="BS54" s="908"/>
    </row>
    <row r="55" spans="1:71" s="914" customFormat="1" ht="19.5" customHeight="1">
      <c r="A55" s="923" t="s">
        <v>362</v>
      </c>
      <c r="B55" s="280" t="s">
        <v>365</v>
      </c>
      <c r="C55" s="115">
        <v>186</v>
      </c>
      <c r="D55" s="448">
        <f>E55+F55</f>
        <v>192</v>
      </c>
      <c r="E55" s="911">
        <v>48</v>
      </c>
      <c r="F55" s="115">
        <v>144</v>
      </c>
      <c r="G55" s="115">
        <v>1</v>
      </c>
      <c r="H55" s="115">
        <v>1</v>
      </c>
      <c r="I55" s="448">
        <f>J55+Q55+R55+S55</f>
        <v>190</v>
      </c>
      <c r="J55" s="448">
        <f>K55+N55+O55+P55</f>
        <v>161</v>
      </c>
      <c r="K55" s="448">
        <f>L55+M55</f>
        <v>140</v>
      </c>
      <c r="L55" s="115">
        <v>139</v>
      </c>
      <c r="M55" s="115">
        <v>1</v>
      </c>
      <c r="N55" s="115">
        <v>20</v>
      </c>
      <c r="O55" s="115"/>
      <c r="P55" s="115">
        <v>1</v>
      </c>
      <c r="Q55" s="115">
        <v>28</v>
      </c>
      <c r="R55" s="115"/>
      <c r="S55" s="115">
        <v>1</v>
      </c>
      <c r="T55" s="448">
        <f>N55+O55+P55+Q55+R55+S55</f>
        <v>50</v>
      </c>
      <c r="U55" s="912">
        <f t="shared" si="3"/>
        <v>86.95652173913044</v>
      </c>
      <c r="V55" s="913">
        <f>I55</f>
        <v>190</v>
      </c>
      <c r="W55" s="913">
        <f>D55-G55-H55</f>
        <v>190</v>
      </c>
      <c r="X55" s="913">
        <f>V55-W55</f>
        <v>0</v>
      </c>
      <c r="Y55" s="908"/>
      <c r="Z55" s="908"/>
      <c r="AA55" s="908"/>
      <c r="AB55" s="908"/>
      <c r="AC55" s="908"/>
      <c r="AD55" s="908"/>
      <c r="AE55" s="908"/>
      <c r="AF55" s="908"/>
      <c r="AG55" s="908"/>
      <c r="AH55" s="908"/>
      <c r="AI55" s="908"/>
      <c r="AJ55" s="908"/>
      <c r="AK55" s="908"/>
      <c r="AL55" s="908"/>
      <c r="AM55" s="908"/>
      <c r="AN55" s="908"/>
      <c r="AO55" s="908"/>
      <c r="AP55" s="908"/>
      <c r="AQ55" s="908"/>
      <c r="AR55" s="908"/>
      <c r="AS55" s="908"/>
      <c r="AT55" s="908"/>
      <c r="AU55" s="908"/>
      <c r="AV55" s="908"/>
      <c r="AW55" s="908"/>
      <c r="AX55" s="908"/>
      <c r="AY55" s="908"/>
      <c r="AZ55" s="908"/>
      <c r="BA55" s="908"/>
      <c r="BB55" s="908"/>
      <c r="BC55" s="908"/>
      <c r="BD55" s="908"/>
      <c r="BE55" s="908"/>
      <c r="BF55" s="908"/>
      <c r="BG55" s="908"/>
      <c r="BH55" s="908"/>
      <c r="BI55" s="908"/>
      <c r="BJ55" s="908"/>
      <c r="BK55" s="908"/>
      <c r="BL55" s="908"/>
      <c r="BM55" s="908"/>
      <c r="BN55" s="908"/>
      <c r="BO55" s="908"/>
      <c r="BP55" s="908"/>
      <c r="BQ55" s="908"/>
      <c r="BR55" s="908"/>
      <c r="BS55" s="908"/>
    </row>
    <row r="56" spans="1:71" s="914" customFormat="1" ht="19.5" customHeight="1">
      <c r="A56" s="923" t="s">
        <v>364</v>
      </c>
      <c r="B56" s="280" t="s">
        <v>367</v>
      </c>
      <c r="C56" s="115">
        <v>199</v>
      </c>
      <c r="D56" s="448">
        <f>E56+F56</f>
        <v>215</v>
      </c>
      <c r="E56" s="911">
        <v>55</v>
      </c>
      <c r="F56" s="115">
        <v>160</v>
      </c>
      <c r="G56" s="115"/>
      <c r="H56" s="115"/>
      <c r="I56" s="448">
        <f>J56+Q56+R56+S56</f>
        <v>215</v>
      </c>
      <c r="J56" s="448">
        <f>K56+N56+O56+P56</f>
        <v>180</v>
      </c>
      <c r="K56" s="448">
        <f>L56+M56</f>
        <v>145</v>
      </c>
      <c r="L56" s="115">
        <v>145</v>
      </c>
      <c r="M56" s="115"/>
      <c r="N56" s="115">
        <v>34</v>
      </c>
      <c r="O56" s="115"/>
      <c r="P56" s="115">
        <v>1</v>
      </c>
      <c r="Q56" s="115">
        <v>35</v>
      </c>
      <c r="R56" s="115"/>
      <c r="S56" s="115"/>
      <c r="T56" s="448">
        <f>N56+O56+P56+Q56+R56+S56</f>
        <v>70</v>
      </c>
      <c r="U56" s="912">
        <f>(K56/J56)*100</f>
        <v>80.55555555555556</v>
      </c>
      <c r="V56" s="913">
        <f>I56</f>
        <v>215</v>
      </c>
      <c r="W56" s="913">
        <f>D56-G56-H56</f>
        <v>215</v>
      </c>
      <c r="X56" s="913">
        <f>V56-W56</f>
        <v>0</v>
      </c>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8"/>
      <c r="AY56" s="908"/>
      <c r="AZ56" s="908"/>
      <c r="BA56" s="908"/>
      <c r="BB56" s="908"/>
      <c r="BC56" s="908"/>
      <c r="BD56" s="908"/>
      <c r="BE56" s="908"/>
      <c r="BF56" s="908"/>
      <c r="BG56" s="908"/>
      <c r="BH56" s="908"/>
      <c r="BI56" s="908"/>
      <c r="BJ56" s="908"/>
      <c r="BK56" s="908"/>
      <c r="BL56" s="908"/>
      <c r="BM56" s="908"/>
      <c r="BN56" s="908"/>
      <c r="BO56" s="908"/>
      <c r="BP56" s="908"/>
      <c r="BQ56" s="908"/>
      <c r="BR56" s="908"/>
      <c r="BS56" s="908"/>
    </row>
    <row r="57" spans="1:71" s="909" customFormat="1" ht="21" customHeight="1">
      <c r="A57" s="906" t="s">
        <v>27</v>
      </c>
      <c r="B57" s="907" t="s">
        <v>369</v>
      </c>
      <c r="C57" s="279">
        <f>SUM(C58:C59)</f>
        <v>159</v>
      </c>
      <c r="D57" s="268">
        <f aca="true" t="shared" si="38" ref="D57:X57">SUM(D58:D59)</f>
        <v>227</v>
      </c>
      <c r="E57" s="268">
        <f t="shared" si="38"/>
        <v>18</v>
      </c>
      <c r="F57" s="268">
        <f t="shared" si="38"/>
        <v>209</v>
      </c>
      <c r="G57" s="268">
        <f t="shared" si="38"/>
        <v>0</v>
      </c>
      <c r="H57" s="268">
        <f t="shared" si="38"/>
        <v>0</v>
      </c>
      <c r="I57" s="268">
        <f t="shared" si="38"/>
        <v>227</v>
      </c>
      <c r="J57" s="268">
        <f t="shared" si="38"/>
        <v>221</v>
      </c>
      <c r="K57" s="268">
        <f t="shared" si="38"/>
        <v>200</v>
      </c>
      <c r="L57" s="268">
        <f t="shared" si="38"/>
        <v>200</v>
      </c>
      <c r="M57" s="268">
        <f t="shared" si="38"/>
        <v>0</v>
      </c>
      <c r="N57" s="268">
        <f t="shared" si="38"/>
        <v>21</v>
      </c>
      <c r="O57" s="268">
        <f t="shared" si="38"/>
        <v>0</v>
      </c>
      <c r="P57" s="268">
        <f t="shared" si="38"/>
        <v>0</v>
      </c>
      <c r="Q57" s="268">
        <f t="shared" si="38"/>
        <v>6</v>
      </c>
      <c r="R57" s="268">
        <f t="shared" si="38"/>
        <v>0</v>
      </c>
      <c r="S57" s="268">
        <f t="shared" si="38"/>
        <v>0</v>
      </c>
      <c r="T57" s="268">
        <f>SUM(T58:T59)</f>
        <v>27</v>
      </c>
      <c r="U57" s="269">
        <f t="shared" si="3"/>
        <v>90.49773755656109</v>
      </c>
      <c r="V57" s="367">
        <f t="shared" si="38"/>
        <v>227</v>
      </c>
      <c r="W57" s="367">
        <f t="shared" si="38"/>
        <v>227</v>
      </c>
      <c r="X57" s="367">
        <f t="shared" si="38"/>
        <v>0</v>
      </c>
      <c r="Y57" s="908">
        <v>22</v>
      </c>
      <c r="Z57" s="908">
        <f>E57</f>
        <v>18</v>
      </c>
      <c r="AA57" s="908">
        <f>Y57-Z57</f>
        <v>4</v>
      </c>
      <c r="AB57" s="908">
        <f>E57+'[5]PT01'!C409</f>
        <v>22</v>
      </c>
      <c r="AC57" s="908">
        <f>Y57-AB57</f>
        <v>0</v>
      </c>
      <c r="AD57" s="908"/>
      <c r="AE57" s="908"/>
      <c r="AF57" s="908"/>
      <c r="AG57" s="908"/>
      <c r="AH57" s="908"/>
      <c r="AI57" s="908"/>
      <c r="AJ57" s="908"/>
      <c r="AK57" s="908"/>
      <c r="AL57" s="908"/>
      <c r="AM57" s="908"/>
      <c r="AN57" s="908"/>
      <c r="AO57" s="908"/>
      <c r="AP57" s="908"/>
      <c r="AQ57" s="908"/>
      <c r="AR57" s="908"/>
      <c r="AS57" s="908"/>
      <c r="AT57" s="908"/>
      <c r="AU57" s="908"/>
      <c r="AV57" s="908"/>
      <c r="AW57" s="908"/>
      <c r="AX57" s="908"/>
      <c r="AY57" s="908"/>
      <c r="AZ57" s="908"/>
      <c r="BA57" s="908"/>
      <c r="BB57" s="908"/>
      <c r="BC57" s="908"/>
      <c r="BD57" s="908"/>
      <c r="BE57" s="908"/>
      <c r="BF57" s="908"/>
      <c r="BG57" s="908"/>
      <c r="BH57" s="908"/>
      <c r="BI57" s="908"/>
      <c r="BJ57" s="908"/>
      <c r="BK57" s="908"/>
      <c r="BL57" s="908"/>
      <c r="BM57" s="908"/>
      <c r="BN57" s="908"/>
      <c r="BO57" s="908"/>
      <c r="BP57" s="908"/>
      <c r="BQ57" s="908"/>
      <c r="BR57" s="908"/>
      <c r="BS57" s="908"/>
    </row>
    <row r="58" spans="1:71" s="914" customFormat="1" ht="19.5" customHeight="1">
      <c r="A58" s="923" t="s">
        <v>366</v>
      </c>
      <c r="B58" s="280" t="s">
        <v>370</v>
      </c>
      <c r="C58" s="910">
        <v>77</v>
      </c>
      <c r="D58" s="448">
        <f>E58+F58</f>
        <v>108</v>
      </c>
      <c r="E58" s="911">
        <v>11</v>
      </c>
      <c r="F58" s="910">
        <v>97</v>
      </c>
      <c r="G58" s="302">
        <v>0</v>
      </c>
      <c r="H58" s="270">
        <v>0</v>
      </c>
      <c r="I58" s="448">
        <f>J58+Q58+R58+S58</f>
        <v>108</v>
      </c>
      <c r="J58" s="448">
        <f>K58+N58+O58+P58</f>
        <v>104</v>
      </c>
      <c r="K58" s="448">
        <f>L58+M58</f>
        <v>92</v>
      </c>
      <c r="L58" s="910">
        <v>92</v>
      </c>
      <c r="M58" s="910">
        <v>0</v>
      </c>
      <c r="N58" s="910">
        <v>12</v>
      </c>
      <c r="O58" s="910">
        <v>0</v>
      </c>
      <c r="P58" s="910">
        <v>0</v>
      </c>
      <c r="Q58" s="910">
        <v>4</v>
      </c>
      <c r="R58" s="910">
        <v>0</v>
      </c>
      <c r="S58" s="270">
        <v>0</v>
      </c>
      <c r="T58" s="448">
        <f>N58+O58+P58+Q58+R58+S58</f>
        <v>16</v>
      </c>
      <c r="U58" s="912">
        <f t="shared" si="3"/>
        <v>88.46153846153845</v>
      </c>
      <c r="V58" s="913">
        <f>I58</f>
        <v>108</v>
      </c>
      <c r="W58" s="913">
        <f>D58-G58-H58</f>
        <v>108</v>
      </c>
      <c r="X58" s="913">
        <f>V58-W58</f>
        <v>0</v>
      </c>
      <c r="Y58" s="908"/>
      <c r="Z58" s="908"/>
      <c r="AA58" s="908"/>
      <c r="AB58" s="908"/>
      <c r="AC58" s="908"/>
      <c r="AD58" s="908"/>
      <c r="AE58" s="908"/>
      <c r="AF58" s="908"/>
      <c r="AG58" s="908"/>
      <c r="AH58" s="908"/>
      <c r="AI58" s="908"/>
      <c r="AJ58" s="908"/>
      <c r="AK58" s="908"/>
      <c r="AL58" s="908"/>
      <c r="AM58" s="908"/>
      <c r="AN58" s="908"/>
      <c r="AO58" s="908"/>
      <c r="AP58" s="908"/>
      <c r="AQ58" s="908"/>
      <c r="AR58" s="908"/>
      <c r="AS58" s="908"/>
      <c r="AT58" s="908"/>
      <c r="AU58" s="908"/>
      <c r="AV58" s="908"/>
      <c r="AW58" s="908"/>
      <c r="AX58" s="908"/>
      <c r="AY58" s="908"/>
      <c r="AZ58" s="908"/>
      <c r="BA58" s="908"/>
      <c r="BB58" s="908"/>
      <c r="BC58" s="908"/>
      <c r="BD58" s="908"/>
      <c r="BE58" s="908"/>
      <c r="BF58" s="908"/>
      <c r="BG58" s="908"/>
      <c r="BH58" s="908"/>
      <c r="BI58" s="908"/>
      <c r="BJ58" s="908"/>
      <c r="BK58" s="908"/>
      <c r="BL58" s="908"/>
      <c r="BM58" s="908"/>
      <c r="BN58" s="908"/>
      <c r="BO58" s="908"/>
      <c r="BP58" s="908"/>
      <c r="BQ58" s="908"/>
      <c r="BR58" s="908"/>
      <c r="BS58" s="908"/>
    </row>
    <row r="59" spans="1:71" s="914" customFormat="1" ht="19.5" customHeight="1">
      <c r="A59" s="923" t="s">
        <v>368</v>
      </c>
      <c r="B59" s="280" t="s">
        <v>371</v>
      </c>
      <c r="C59" s="910">
        <v>82</v>
      </c>
      <c r="D59" s="448">
        <f>E59+F59</f>
        <v>119</v>
      </c>
      <c r="E59" s="911">
        <v>7</v>
      </c>
      <c r="F59" s="910">
        <v>112</v>
      </c>
      <c r="G59" s="302">
        <v>0</v>
      </c>
      <c r="H59" s="270">
        <v>0</v>
      </c>
      <c r="I59" s="448">
        <f>J59+Q59+R59+S59</f>
        <v>119</v>
      </c>
      <c r="J59" s="448">
        <f>K59+N59+O59+P59</f>
        <v>117</v>
      </c>
      <c r="K59" s="448">
        <f>L59+M59</f>
        <v>108</v>
      </c>
      <c r="L59" s="910">
        <v>108</v>
      </c>
      <c r="M59" s="910">
        <v>0</v>
      </c>
      <c r="N59" s="910">
        <v>9</v>
      </c>
      <c r="O59" s="910">
        <v>0</v>
      </c>
      <c r="P59" s="910">
        <v>0</v>
      </c>
      <c r="Q59" s="910">
        <v>2</v>
      </c>
      <c r="R59" s="910">
        <v>0</v>
      </c>
      <c r="S59" s="270">
        <v>0</v>
      </c>
      <c r="T59" s="448">
        <f>N59+O59+P59+Q59+R59+S59</f>
        <v>11</v>
      </c>
      <c r="U59" s="912">
        <f t="shared" si="3"/>
        <v>92.3076923076923</v>
      </c>
      <c r="V59" s="913">
        <f>I59</f>
        <v>119</v>
      </c>
      <c r="W59" s="913">
        <f>D59-G59-H59</f>
        <v>119</v>
      </c>
      <c r="X59" s="913">
        <f>V59-W59</f>
        <v>0</v>
      </c>
      <c r="Y59" s="908"/>
      <c r="Z59" s="908"/>
      <c r="AA59" s="908"/>
      <c r="AB59" s="908"/>
      <c r="AC59" s="908"/>
      <c r="AD59" s="908"/>
      <c r="AE59" s="908"/>
      <c r="AF59" s="908"/>
      <c r="AG59" s="908"/>
      <c r="AH59" s="908"/>
      <c r="AI59" s="908"/>
      <c r="AJ59" s="908"/>
      <c r="AK59" s="908"/>
      <c r="AL59" s="908"/>
      <c r="AM59" s="908"/>
      <c r="AN59" s="908"/>
      <c r="AO59" s="908"/>
      <c r="AP59" s="908"/>
      <c r="AQ59" s="908"/>
      <c r="AR59" s="908"/>
      <c r="AS59" s="908"/>
      <c r="AT59" s="908"/>
      <c r="AU59" s="908"/>
      <c r="AV59" s="908"/>
      <c r="AW59" s="908"/>
      <c r="AX59" s="908"/>
      <c r="AY59" s="908"/>
      <c r="AZ59" s="908"/>
      <c r="BA59" s="908"/>
      <c r="BB59" s="908"/>
      <c r="BC59" s="908"/>
      <c r="BD59" s="908"/>
      <c r="BE59" s="908"/>
      <c r="BF59" s="908"/>
      <c r="BG59" s="908"/>
      <c r="BH59" s="908"/>
      <c r="BI59" s="908"/>
      <c r="BJ59" s="908"/>
      <c r="BK59" s="908"/>
      <c r="BL59" s="908"/>
      <c r="BM59" s="908"/>
      <c r="BN59" s="908"/>
      <c r="BO59" s="908"/>
      <c r="BP59" s="908"/>
      <c r="BQ59" s="908"/>
      <c r="BR59" s="908"/>
      <c r="BS59" s="908"/>
    </row>
    <row r="60" spans="1:71" s="909" customFormat="1" ht="26.25">
      <c r="A60" s="906" t="s">
        <v>29</v>
      </c>
      <c r="B60" s="907" t="s">
        <v>372</v>
      </c>
      <c r="C60" s="268">
        <f aca="true" t="shared" si="39" ref="C60:S60">SUM(C61:C63)</f>
        <v>380</v>
      </c>
      <c r="D60" s="268">
        <f t="shared" si="39"/>
        <v>509</v>
      </c>
      <c r="E60" s="268">
        <f t="shared" si="39"/>
        <v>81</v>
      </c>
      <c r="F60" s="268">
        <f t="shared" si="39"/>
        <v>428</v>
      </c>
      <c r="G60" s="268">
        <f t="shared" si="39"/>
        <v>3</v>
      </c>
      <c r="H60" s="268">
        <f t="shared" si="39"/>
        <v>0</v>
      </c>
      <c r="I60" s="268">
        <f t="shared" si="39"/>
        <v>506</v>
      </c>
      <c r="J60" s="268">
        <f t="shared" si="39"/>
        <v>475</v>
      </c>
      <c r="K60" s="268">
        <f t="shared" si="39"/>
        <v>412</v>
      </c>
      <c r="L60" s="268">
        <f t="shared" si="39"/>
        <v>409</v>
      </c>
      <c r="M60" s="268">
        <f t="shared" si="39"/>
        <v>3</v>
      </c>
      <c r="N60" s="268">
        <f t="shared" si="39"/>
        <v>63</v>
      </c>
      <c r="O60" s="268">
        <f t="shared" si="39"/>
        <v>0</v>
      </c>
      <c r="P60" s="268">
        <f t="shared" si="39"/>
        <v>0</v>
      </c>
      <c r="Q60" s="268">
        <f t="shared" si="39"/>
        <v>31</v>
      </c>
      <c r="R60" s="268">
        <f t="shared" si="39"/>
        <v>0</v>
      </c>
      <c r="S60" s="268">
        <f t="shared" si="39"/>
        <v>0</v>
      </c>
      <c r="T60" s="268">
        <f>SUM(T61:T63)</f>
        <v>94</v>
      </c>
      <c r="U60" s="269">
        <f t="shared" si="3"/>
        <v>86.73684210526315</v>
      </c>
      <c r="V60" s="366">
        <f>SUM(V61:V63)</f>
        <v>506</v>
      </c>
      <c r="W60" s="367">
        <f>SUM(W61:W63)</f>
        <v>506</v>
      </c>
      <c r="X60" s="367">
        <f>SUM(X61:X63)</f>
        <v>0</v>
      </c>
      <c r="Y60" s="908">
        <v>170</v>
      </c>
      <c r="Z60" s="908">
        <f>E60</f>
        <v>81</v>
      </c>
      <c r="AA60" s="908">
        <f>Y60-Z60</f>
        <v>89</v>
      </c>
      <c r="AB60" s="908">
        <f>E60+'[5]PT01'!C446</f>
        <v>170</v>
      </c>
      <c r="AC60" s="908">
        <f>Y60-AB60</f>
        <v>0</v>
      </c>
      <c r="AD60" s="908"/>
      <c r="AE60" s="908"/>
      <c r="AF60" s="908"/>
      <c r="AG60" s="908"/>
      <c r="AH60" s="908"/>
      <c r="AI60" s="908"/>
      <c r="AJ60" s="908"/>
      <c r="AK60" s="908"/>
      <c r="AL60" s="908"/>
      <c r="AM60" s="908"/>
      <c r="AN60" s="908"/>
      <c r="AO60" s="908"/>
      <c r="AP60" s="908"/>
      <c r="AQ60" s="908"/>
      <c r="AR60" s="908"/>
      <c r="AS60" s="908"/>
      <c r="AT60" s="908"/>
      <c r="AU60" s="908"/>
      <c r="AV60" s="908"/>
      <c r="AW60" s="908"/>
      <c r="AX60" s="908"/>
      <c r="AY60" s="908"/>
      <c r="AZ60" s="908"/>
      <c r="BA60" s="908"/>
      <c r="BB60" s="908"/>
      <c r="BC60" s="908"/>
      <c r="BD60" s="908"/>
      <c r="BE60" s="908"/>
      <c r="BF60" s="908"/>
      <c r="BG60" s="908"/>
      <c r="BH60" s="908"/>
      <c r="BI60" s="908"/>
      <c r="BJ60" s="908"/>
      <c r="BK60" s="908"/>
      <c r="BL60" s="908"/>
      <c r="BM60" s="908"/>
      <c r="BN60" s="908"/>
      <c r="BO60" s="908"/>
      <c r="BP60" s="908"/>
      <c r="BQ60" s="908"/>
      <c r="BR60" s="908"/>
      <c r="BS60" s="908"/>
    </row>
    <row r="61" spans="1:71" s="914" customFormat="1" ht="19.5" customHeight="1">
      <c r="A61" s="270">
        <v>39</v>
      </c>
      <c r="B61" s="281" t="s">
        <v>373</v>
      </c>
      <c r="C61" s="926">
        <v>70</v>
      </c>
      <c r="D61" s="449">
        <f>E61+F61</f>
        <v>79</v>
      </c>
      <c r="E61" s="927">
        <v>2</v>
      </c>
      <c r="F61" s="854">
        <v>77</v>
      </c>
      <c r="G61" s="854"/>
      <c r="H61" s="450"/>
      <c r="I61" s="449">
        <f>J61+Q61+R61+S61</f>
        <v>79</v>
      </c>
      <c r="J61" s="449">
        <f>K61+N61+O61+P61</f>
        <v>79</v>
      </c>
      <c r="K61" s="449">
        <f>L61+M61</f>
        <v>74</v>
      </c>
      <c r="L61" s="854">
        <v>74</v>
      </c>
      <c r="M61" s="854"/>
      <c r="N61" s="854">
        <v>5</v>
      </c>
      <c r="O61" s="854"/>
      <c r="P61" s="854"/>
      <c r="Q61" s="854">
        <v>0</v>
      </c>
      <c r="R61" s="854"/>
      <c r="S61" s="854"/>
      <c r="T61" s="448">
        <f>N61+O61+P61+Q61+R61+S61</f>
        <v>5</v>
      </c>
      <c r="U61" s="912">
        <f t="shared" si="3"/>
        <v>93.67088607594937</v>
      </c>
      <c r="V61" s="913">
        <f>I61</f>
        <v>79</v>
      </c>
      <c r="W61" s="913">
        <f>D61-G61-H61</f>
        <v>79</v>
      </c>
      <c r="X61" s="913">
        <f>V61-W61</f>
        <v>0</v>
      </c>
      <c r="Y61" s="908"/>
      <c r="Z61" s="908"/>
      <c r="AA61" s="908"/>
      <c r="AB61" s="908"/>
      <c r="AC61" s="908"/>
      <c r="AD61" s="908"/>
      <c r="AE61" s="908"/>
      <c r="AF61" s="908"/>
      <c r="AG61" s="908"/>
      <c r="AH61" s="908"/>
      <c r="AI61" s="908"/>
      <c r="AJ61" s="908"/>
      <c r="AK61" s="908"/>
      <c r="AL61" s="908"/>
      <c r="AM61" s="908"/>
      <c r="AN61" s="908"/>
      <c r="AO61" s="908"/>
      <c r="AP61" s="908"/>
      <c r="AQ61" s="908"/>
      <c r="AR61" s="908"/>
      <c r="AS61" s="908"/>
      <c r="AT61" s="908"/>
      <c r="AU61" s="908"/>
      <c r="AV61" s="908"/>
      <c r="AW61" s="908"/>
      <c r="AX61" s="908"/>
      <c r="AY61" s="908"/>
      <c r="AZ61" s="908"/>
      <c r="BA61" s="908"/>
      <c r="BB61" s="908"/>
      <c r="BC61" s="908"/>
      <c r="BD61" s="908"/>
      <c r="BE61" s="908"/>
      <c r="BF61" s="908"/>
      <c r="BG61" s="908"/>
      <c r="BH61" s="908"/>
      <c r="BI61" s="908"/>
      <c r="BJ61" s="908"/>
      <c r="BK61" s="908"/>
      <c r="BL61" s="908"/>
      <c r="BM61" s="908"/>
      <c r="BN61" s="908"/>
      <c r="BO61" s="908"/>
      <c r="BP61" s="908"/>
      <c r="BQ61" s="908"/>
      <c r="BR61" s="908"/>
      <c r="BS61" s="908"/>
    </row>
    <row r="62" spans="1:71" s="914" customFormat="1" ht="19.5" customHeight="1">
      <c r="A62" s="270">
        <v>40</v>
      </c>
      <c r="B62" s="281" t="s">
        <v>374</v>
      </c>
      <c r="C62" s="926">
        <v>140</v>
      </c>
      <c r="D62" s="449">
        <f>E62+F62</f>
        <v>188</v>
      </c>
      <c r="E62" s="927">
        <v>39</v>
      </c>
      <c r="F62" s="854">
        <v>149</v>
      </c>
      <c r="G62" s="854">
        <v>1</v>
      </c>
      <c r="H62" s="450"/>
      <c r="I62" s="449">
        <f>J62+Q62+R62+S62</f>
        <v>187</v>
      </c>
      <c r="J62" s="449">
        <f>K62+N62+O62+P62</f>
        <v>169</v>
      </c>
      <c r="K62" s="449">
        <f>L62+M62</f>
        <v>146</v>
      </c>
      <c r="L62" s="854">
        <v>144</v>
      </c>
      <c r="M62" s="854">
        <v>2</v>
      </c>
      <c r="N62" s="854">
        <v>23</v>
      </c>
      <c r="O62" s="854"/>
      <c r="P62" s="854"/>
      <c r="Q62" s="854">
        <v>18</v>
      </c>
      <c r="R62" s="854"/>
      <c r="S62" s="854"/>
      <c r="T62" s="448">
        <f>N62+O62+P62+Q62+R62+S62</f>
        <v>41</v>
      </c>
      <c r="U62" s="912">
        <f>(K62/J62)*100</f>
        <v>86.3905325443787</v>
      </c>
      <c r="V62" s="913">
        <f>I62</f>
        <v>187</v>
      </c>
      <c r="W62" s="913">
        <f>D62-G62-H62</f>
        <v>187</v>
      </c>
      <c r="X62" s="913">
        <f>V62-W62</f>
        <v>0</v>
      </c>
      <c r="Y62" s="908"/>
      <c r="Z62" s="908"/>
      <c r="AA62" s="908"/>
      <c r="AB62" s="908"/>
      <c r="AC62" s="908"/>
      <c r="AD62" s="908"/>
      <c r="AE62" s="908"/>
      <c r="AF62" s="908"/>
      <c r="AG62" s="908"/>
      <c r="AH62" s="908"/>
      <c r="AI62" s="908"/>
      <c r="AJ62" s="908"/>
      <c r="AK62" s="908"/>
      <c r="AL62" s="908"/>
      <c r="AM62" s="908"/>
      <c r="AN62" s="908"/>
      <c r="AO62" s="908"/>
      <c r="AP62" s="908"/>
      <c r="AQ62" s="908"/>
      <c r="AR62" s="908"/>
      <c r="AS62" s="908"/>
      <c r="AT62" s="908"/>
      <c r="AU62" s="908"/>
      <c r="AV62" s="908"/>
      <c r="AW62" s="908"/>
      <c r="AX62" s="908"/>
      <c r="AY62" s="908"/>
      <c r="AZ62" s="908"/>
      <c r="BA62" s="908"/>
      <c r="BB62" s="908"/>
      <c r="BC62" s="908"/>
      <c r="BD62" s="908"/>
      <c r="BE62" s="908"/>
      <c r="BF62" s="908"/>
      <c r="BG62" s="908"/>
      <c r="BH62" s="908"/>
      <c r="BI62" s="908"/>
      <c r="BJ62" s="908"/>
      <c r="BK62" s="908"/>
      <c r="BL62" s="908"/>
      <c r="BM62" s="908"/>
      <c r="BN62" s="908"/>
      <c r="BO62" s="908"/>
      <c r="BP62" s="908"/>
      <c r="BQ62" s="908"/>
      <c r="BR62" s="908"/>
      <c r="BS62" s="908"/>
    </row>
    <row r="63" spans="1:71" s="914" customFormat="1" ht="19.5" customHeight="1">
      <c r="A63" s="270">
        <v>41</v>
      </c>
      <c r="B63" s="281" t="s">
        <v>375</v>
      </c>
      <c r="C63" s="926">
        <v>170</v>
      </c>
      <c r="D63" s="449">
        <f>E63+F63</f>
        <v>242</v>
      </c>
      <c r="E63" s="927">
        <v>40</v>
      </c>
      <c r="F63" s="854">
        <v>202</v>
      </c>
      <c r="G63" s="854">
        <v>2</v>
      </c>
      <c r="H63" s="450"/>
      <c r="I63" s="449">
        <f>J63+Q63+R63+S63</f>
        <v>240</v>
      </c>
      <c r="J63" s="449">
        <f>K63+N63+O63+P63</f>
        <v>227</v>
      </c>
      <c r="K63" s="449">
        <f>L63+M63</f>
        <v>192</v>
      </c>
      <c r="L63" s="854">
        <v>191</v>
      </c>
      <c r="M63" s="854">
        <v>1</v>
      </c>
      <c r="N63" s="854">
        <v>35</v>
      </c>
      <c r="O63" s="854"/>
      <c r="P63" s="854"/>
      <c r="Q63" s="854">
        <v>13</v>
      </c>
      <c r="R63" s="854"/>
      <c r="S63" s="854"/>
      <c r="T63" s="448">
        <f>N63+O63+P63+Q63+R63+S63</f>
        <v>48</v>
      </c>
      <c r="U63" s="912">
        <f t="shared" si="3"/>
        <v>84.58149779735683</v>
      </c>
      <c r="V63" s="913">
        <f>I63</f>
        <v>240</v>
      </c>
      <c r="W63" s="913">
        <f>D63-G63-H63</f>
        <v>240</v>
      </c>
      <c r="X63" s="913">
        <f>V63-W63</f>
        <v>0</v>
      </c>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8"/>
      <c r="AY63" s="908"/>
      <c r="AZ63" s="908"/>
      <c r="BA63" s="908"/>
      <c r="BB63" s="908"/>
      <c r="BC63" s="908"/>
      <c r="BD63" s="908"/>
      <c r="BE63" s="908"/>
      <c r="BF63" s="908"/>
      <c r="BG63" s="908"/>
      <c r="BH63" s="908"/>
      <c r="BI63" s="908"/>
      <c r="BJ63" s="908"/>
      <c r="BK63" s="908"/>
      <c r="BL63" s="908"/>
      <c r="BM63" s="908"/>
      <c r="BN63" s="908"/>
      <c r="BO63" s="908"/>
      <c r="BP63" s="908"/>
      <c r="BQ63" s="908"/>
      <c r="BR63" s="908"/>
      <c r="BS63" s="908"/>
    </row>
    <row r="64" spans="1:71" s="909" customFormat="1" ht="26.25">
      <c r="A64" s="906" t="s">
        <v>30</v>
      </c>
      <c r="B64" s="907" t="s">
        <v>376</v>
      </c>
      <c r="C64" s="268">
        <f>SUM(C65:C66)</f>
        <v>185</v>
      </c>
      <c r="D64" s="268">
        <f aca="true" t="shared" si="40" ref="D64:X64">SUM(D65:D66)</f>
        <v>215</v>
      </c>
      <c r="E64" s="268">
        <f t="shared" si="40"/>
        <v>41</v>
      </c>
      <c r="F64" s="268">
        <f t="shared" si="40"/>
        <v>174</v>
      </c>
      <c r="G64" s="268">
        <f t="shared" si="40"/>
        <v>1</v>
      </c>
      <c r="H64" s="268">
        <f t="shared" si="40"/>
        <v>0</v>
      </c>
      <c r="I64" s="268">
        <f t="shared" si="40"/>
        <v>214</v>
      </c>
      <c r="J64" s="268">
        <f t="shared" si="40"/>
        <v>200</v>
      </c>
      <c r="K64" s="268">
        <f t="shared" si="40"/>
        <v>170</v>
      </c>
      <c r="L64" s="268">
        <f t="shared" si="40"/>
        <v>167</v>
      </c>
      <c r="M64" s="268">
        <f t="shared" si="40"/>
        <v>3</v>
      </c>
      <c r="N64" s="268">
        <f t="shared" si="40"/>
        <v>30</v>
      </c>
      <c r="O64" s="268">
        <f t="shared" si="40"/>
        <v>0</v>
      </c>
      <c r="P64" s="268">
        <f t="shared" si="40"/>
        <v>0</v>
      </c>
      <c r="Q64" s="268">
        <f t="shared" si="40"/>
        <v>14</v>
      </c>
      <c r="R64" s="268">
        <f t="shared" si="40"/>
        <v>0</v>
      </c>
      <c r="S64" s="268">
        <f t="shared" si="40"/>
        <v>0</v>
      </c>
      <c r="T64" s="268">
        <f t="shared" si="40"/>
        <v>44</v>
      </c>
      <c r="U64" s="269">
        <f t="shared" si="3"/>
        <v>85</v>
      </c>
      <c r="V64" s="367">
        <f t="shared" si="40"/>
        <v>214</v>
      </c>
      <c r="W64" s="367">
        <f t="shared" si="40"/>
        <v>214</v>
      </c>
      <c r="X64" s="367">
        <f t="shared" si="40"/>
        <v>0</v>
      </c>
      <c r="Y64" s="908">
        <v>52</v>
      </c>
      <c r="Z64" s="908">
        <f>E64</f>
        <v>41</v>
      </c>
      <c r="AA64" s="908">
        <f>Y64-Z64</f>
        <v>11</v>
      </c>
      <c r="AB64" s="908">
        <f>'[5]04'!E64+'[5]PT01'!C483</f>
        <v>52</v>
      </c>
      <c r="AC64" s="908">
        <f>Y64-AB64</f>
        <v>0</v>
      </c>
      <c r="AD64" s="908"/>
      <c r="AE64" s="908"/>
      <c r="AF64" s="908"/>
      <c r="AG64" s="908"/>
      <c r="AH64" s="908"/>
      <c r="AI64" s="908"/>
      <c r="AJ64" s="908"/>
      <c r="AK64" s="908"/>
      <c r="AL64" s="908"/>
      <c r="AM64" s="908"/>
      <c r="AN64" s="908"/>
      <c r="AO64" s="908"/>
      <c r="AP64" s="908"/>
      <c r="AQ64" s="908"/>
      <c r="AR64" s="908"/>
      <c r="AS64" s="908"/>
      <c r="AT64" s="908"/>
      <c r="AU64" s="908"/>
      <c r="AV64" s="908"/>
      <c r="AW64" s="908"/>
      <c r="AX64" s="908"/>
      <c r="AY64" s="908"/>
      <c r="AZ64" s="908"/>
      <c r="BA64" s="908"/>
      <c r="BB64" s="908"/>
      <c r="BC64" s="908"/>
      <c r="BD64" s="908"/>
      <c r="BE64" s="908"/>
      <c r="BF64" s="908"/>
      <c r="BG64" s="908"/>
      <c r="BH64" s="908"/>
      <c r="BI64" s="908"/>
      <c r="BJ64" s="908"/>
      <c r="BK64" s="908"/>
      <c r="BL64" s="908"/>
      <c r="BM64" s="908"/>
      <c r="BN64" s="908"/>
      <c r="BO64" s="908"/>
      <c r="BP64" s="908"/>
      <c r="BQ64" s="908"/>
      <c r="BR64" s="908"/>
      <c r="BS64" s="908"/>
    </row>
    <row r="65" spans="1:71" s="914" customFormat="1" ht="19.5" customHeight="1">
      <c r="A65" s="270">
        <v>42</v>
      </c>
      <c r="B65" s="280" t="s">
        <v>332</v>
      </c>
      <c r="C65" s="270">
        <v>96</v>
      </c>
      <c r="D65" s="448">
        <f>E65+F65</f>
        <v>107</v>
      </c>
      <c r="E65" s="448">
        <v>19</v>
      </c>
      <c r="F65" s="270">
        <v>88</v>
      </c>
      <c r="G65" s="270">
        <v>1</v>
      </c>
      <c r="H65" s="270"/>
      <c r="I65" s="448">
        <f>J65+Q65+R65+S65</f>
        <v>106</v>
      </c>
      <c r="J65" s="448">
        <f>K65+N65+O65+P65</f>
        <v>106</v>
      </c>
      <c r="K65" s="448">
        <f>L65+M65</f>
        <v>92</v>
      </c>
      <c r="L65" s="270">
        <v>89</v>
      </c>
      <c r="M65" s="270">
        <v>3</v>
      </c>
      <c r="N65" s="270">
        <v>14</v>
      </c>
      <c r="O65" s="270"/>
      <c r="P65" s="270"/>
      <c r="Q65" s="270"/>
      <c r="R65" s="270"/>
      <c r="S65" s="282"/>
      <c r="T65" s="448">
        <f>N65+O65+P65+Q65+R65+S65</f>
        <v>14</v>
      </c>
      <c r="U65" s="912">
        <f t="shared" si="3"/>
        <v>86.79245283018868</v>
      </c>
      <c r="V65" s="913">
        <f>I65</f>
        <v>106</v>
      </c>
      <c r="W65" s="913">
        <f>D65-G65-H65</f>
        <v>106</v>
      </c>
      <c r="X65" s="913">
        <f>V65-W65</f>
        <v>0</v>
      </c>
      <c r="Y65" s="908"/>
      <c r="Z65" s="908"/>
      <c r="AA65" s="908"/>
      <c r="AB65" s="908"/>
      <c r="AC65" s="908"/>
      <c r="AD65" s="908"/>
      <c r="AE65" s="908"/>
      <c r="AF65" s="908"/>
      <c r="AG65" s="908"/>
      <c r="AH65" s="908"/>
      <c r="AI65" s="908"/>
      <c r="AJ65" s="908"/>
      <c r="AK65" s="908"/>
      <c r="AL65" s="908"/>
      <c r="AM65" s="908"/>
      <c r="AN65" s="908"/>
      <c r="AO65" s="908"/>
      <c r="AP65" s="908"/>
      <c r="AQ65" s="908"/>
      <c r="AR65" s="908"/>
      <c r="AS65" s="908"/>
      <c r="AT65" s="908"/>
      <c r="AU65" s="908"/>
      <c r="AV65" s="908"/>
      <c r="AW65" s="908"/>
      <c r="AX65" s="908"/>
      <c r="AY65" s="908"/>
      <c r="AZ65" s="908"/>
      <c r="BA65" s="908"/>
      <c r="BB65" s="908"/>
      <c r="BC65" s="908"/>
      <c r="BD65" s="908"/>
      <c r="BE65" s="908"/>
      <c r="BF65" s="908"/>
      <c r="BG65" s="908"/>
      <c r="BH65" s="908"/>
      <c r="BI65" s="908"/>
      <c r="BJ65" s="908"/>
      <c r="BK65" s="908"/>
      <c r="BL65" s="908"/>
      <c r="BM65" s="908"/>
      <c r="BN65" s="908"/>
      <c r="BO65" s="908"/>
      <c r="BP65" s="908"/>
      <c r="BQ65" s="908"/>
      <c r="BR65" s="908"/>
      <c r="BS65" s="908"/>
    </row>
    <row r="66" spans="1:71" s="914" customFormat="1" ht="19.5" customHeight="1">
      <c r="A66" s="270">
        <v>43</v>
      </c>
      <c r="B66" s="280" t="s">
        <v>377</v>
      </c>
      <c r="C66" s="270">
        <v>89</v>
      </c>
      <c r="D66" s="448">
        <f>E66+F66</f>
        <v>108</v>
      </c>
      <c r="E66" s="448">
        <v>22</v>
      </c>
      <c r="F66" s="270">
        <v>86</v>
      </c>
      <c r="G66" s="270"/>
      <c r="H66" s="270"/>
      <c r="I66" s="448">
        <f>J66+Q66+R66+S66</f>
        <v>108</v>
      </c>
      <c r="J66" s="448">
        <f>K66+N66+O66+P66</f>
        <v>94</v>
      </c>
      <c r="K66" s="448">
        <f>L66+M66</f>
        <v>78</v>
      </c>
      <c r="L66" s="270">
        <v>78</v>
      </c>
      <c r="M66" s="270"/>
      <c r="N66" s="270">
        <v>16</v>
      </c>
      <c r="O66" s="270"/>
      <c r="P66" s="270"/>
      <c r="Q66" s="270">
        <v>14</v>
      </c>
      <c r="R66" s="270"/>
      <c r="S66" s="282"/>
      <c r="T66" s="448">
        <f>N66+O66+P66+Q66+R66+S66</f>
        <v>30</v>
      </c>
      <c r="U66" s="912">
        <f t="shared" si="3"/>
        <v>82.97872340425532</v>
      </c>
      <c r="V66" s="913">
        <f>I66</f>
        <v>108</v>
      </c>
      <c r="W66" s="913">
        <f>D66-G66-H66</f>
        <v>108</v>
      </c>
      <c r="X66" s="913">
        <f>V66-W66</f>
        <v>0</v>
      </c>
      <c r="Y66" s="908"/>
      <c r="Z66" s="908"/>
      <c r="AA66" s="908"/>
      <c r="AB66" s="908"/>
      <c r="AC66" s="908"/>
      <c r="AD66" s="908"/>
      <c r="AE66" s="908"/>
      <c r="AF66" s="908"/>
      <c r="AG66" s="908"/>
      <c r="AH66" s="908"/>
      <c r="AI66" s="908"/>
      <c r="AJ66" s="908"/>
      <c r="AK66" s="908"/>
      <c r="AL66" s="908"/>
      <c r="AM66" s="908"/>
      <c r="AN66" s="908"/>
      <c r="AO66" s="908"/>
      <c r="AP66" s="908"/>
      <c r="AQ66" s="908"/>
      <c r="AR66" s="908"/>
      <c r="AS66" s="908"/>
      <c r="AT66" s="908"/>
      <c r="AU66" s="908"/>
      <c r="AV66" s="908"/>
      <c r="AW66" s="908"/>
      <c r="AX66" s="908"/>
      <c r="AY66" s="908"/>
      <c r="AZ66" s="908"/>
      <c r="BA66" s="908"/>
      <c r="BB66" s="908"/>
      <c r="BC66" s="908"/>
      <c r="BD66" s="908"/>
      <c r="BE66" s="908"/>
      <c r="BF66" s="908"/>
      <c r="BG66" s="908"/>
      <c r="BH66" s="908"/>
      <c r="BI66" s="908"/>
      <c r="BJ66" s="908"/>
      <c r="BK66" s="908"/>
      <c r="BL66" s="908"/>
      <c r="BM66" s="908"/>
      <c r="BN66" s="908"/>
      <c r="BO66" s="908"/>
      <c r="BP66" s="908"/>
      <c r="BQ66" s="908"/>
      <c r="BR66" s="908"/>
      <c r="BS66" s="908"/>
    </row>
    <row r="67" spans="1:71" s="909" customFormat="1" ht="26.25">
      <c r="A67" s="906" t="s">
        <v>104</v>
      </c>
      <c r="B67" s="907" t="s">
        <v>378</v>
      </c>
      <c r="C67" s="283">
        <f>SUM(C68:C69)</f>
        <v>389</v>
      </c>
      <c r="D67" s="283">
        <f aca="true" t="shared" si="41" ref="D67:T67">SUM(D68:D69)</f>
        <v>405</v>
      </c>
      <c r="E67" s="283">
        <f t="shared" si="41"/>
        <v>89</v>
      </c>
      <c r="F67" s="283">
        <f t="shared" si="41"/>
        <v>316</v>
      </c>
      <c r="G67" s="283">
        <f t="shared" si="41"/>
        <v>2</v>
      </c>
      <c r="H67" s="283">
        <f t="shared" si="41"/>
        <v>0</v>
      </c>
      <c r="I67" s="283">
        <f t="shared" si="41"/>
        <v>403</v>
      </c>
      <c r="J67" s="283">
        <f t="shared" si="41"/>
        <v>347</v>
      </c>
      <c r="K67" s="283">
        <f t="shared" si="41"/>
        <v>305</v>
      </c>
      <c r="L67" s="283">
        <f t="shared" si="41"/>
        <v>304</v>
      </c>
      <c r="M67" s="283">
        <f t="shared" si="41"/>
        <v>1</v>
      </c>
      <c r="N67" s="283">
        <f t="shared" si="41"/>
        <v>41</v>
      </c>
      <c r="O67" s="283">
        <f t="shared" si="41"/>
        <v>1</v>
      </c>
      <c r="P67" s="283">
        <f t="shared" si="41"/>
        <v>0</v>
      </c>
      <c r="Q67" s="283">
        <f>SUM(Q68:Q69)</f>
        <v>56</v>
      </c>
      <c r="R67" s="283">
        <f t="shared" si="41"/>
        <v>0</v>
      </c>
      <c r="S67" s="283">
        <f t="shared" si="41"/>
        <v>0</v>
      </c>
      <c r="T67" s="283">
        <f t="shared" si="41"/>
        <v>98</v>
      </c>
      <c r="U67" s="269">
        <f t="shared" si="3"/>
        <v>87.89625360230548</v>
      </c>
      <c r="V67" s="367">
        <f>SUM(V69:V69)</f>
        <v>269</v>
      </c>
      <c r="W67" s="367">
        <f>SUM(W69:W69)</f>
        <v>269</v>
      </c>
      <c r="X67" s="366">
        <f>SUM(X69:X69)</f>
        <v>0</v>
      </c>
      <c r="Y67" s="908">
        <v>129</v>
      </c>
      <c r="Z67" s="928">
        <f>E67</f>
        <v>89</v>
      </c>
      <c r="AA67" s="928">
        <f>Y67-Z67</f>
        <v>40</v>
      </c>
      <c r="AB67" s="928">
        <f>E67+'[5]PT01'!C520</f>
        <v>129</v>
      </c>
      <c r="AC67" s="908">
        <f>Y67-AB67</f>
        <v>0</v>
      </c>
      <c r="AD67" s="908"/>
      <c r="AE67" s="908"/>
      <c r="AF67" s="908"/>
      <c r="AG67" s="908"/>
      <c r="AH67" s="908"/>
      <c r="AI67" s="908"/>
      <c r="AJ67" s="908"/>
      <c r="AK67" s="908"/>
      <c r="AL67" s="908"/>
      <c r="AM67" s="908"/>
      <c r="AN67" s="908"/>
      <c r="AO67" s="908"/>
      <c r="AP67" s="908"/>
      <c r="AQ67" s="908"/>
      <c r="AR67" s="908"/>
      <c r="AS67" s="908"/>
      <c r="AT67" s="908"/>
      <c r="AU67" s="908"/>
      <c r="AV67" s="908"/>
      <c r="AW67" s="908"/>
      <c r="AX67" s="908"/>
      <c r="AY67" s="908"/>
      <c r="AZ67" s="908"/>
      <c r="BA67" s="908"/>
      <c r="BB67" s="908"/>
      <c r="BC67" s="908"/>
      <c r="BD67" s="908"/>
      <c r="BE67" s="908"/>
      <c r="BF67" s="908"/>
      <c r="BG67" s="908"/>
      <c r="BH67" s="908"/>
      <c r="BI67" s="908"/>
      <c r="BJ67" s="908"/>
      <c r="BK67" s="908"/>
      <c r="BL67" s="908"/>
      <c r="BM67" s="908"/>
      <c r="BN67" s="908"/>
      <c r="BO67" s="908"/>
      <c r="BP67" s="908"/>
      <c r="BQ67" s="908"/>
      <c r="BR67" s="908"/>
      <c r="BS67" s="908"/>
    </row>
    <row r="68" spans="1:71" s="914" customFormat="1" ht="19.5" customHeight="1">
      <c r="A68" s="270">
        <v>44</v>
      </c>
      <c r="B68" s="280" t="s">
        <v>379</v>
      </c>
      <c r="C68" s="270">
        <v>125</v>
      </c>
      <c r="D68" s="448">
        <f>E68+F68</f>
        <v>134</v>
      </c>
      <c r="E68" s="448">
        <v>9</v>
      </c>
      <c r="F68" s="270">
        <v>125</v>
      </c>
      <c r="G68" s="270"/>
      <c r="H68" s="270"/>
      <c r="I68" s="448">
        <f>J68+Q68+R68+S68</f>
        <v>134</v>
      </c>
      <c r="J68" s="448">
        <f>K68+N68+O68+P68</f>
        <v>131</v>
      </c>
      <c r="K68" s="448">
        <f>L68+M68</f>
        <v>127</v>
      </c>
      <c r="L68" s="270">
        <v>127</v>
      </c>
      <c r="M68" s="270"/>
      <c r="N68" s="270">
        <v>4</v>
      </c>
      <c r="O68" s="270"/>
      <c r="P68" s="270"/>
      <c r="Q68" s="270">
        <v>3</v>
      </c>
      <c r="R68" s="270"/>
      <c r="S68" s="270"/>
      <c r="T68" s="448">
        <f>N68+O68+P68+Q68+R68+S68</f>
        <v>7</v>
      </c>
      <c r="U68" s="912">
        <f>(K68/J68)*100</f>
        <v>96.94656488549617</v>
      </c>
      <c r="V68" s="913">
        <f>I68</f>
        <v>134</v>
      </c>
      <c r="W68" s="913">
        <f>D68-G68-H68</f>
        <v>134</v>
      </c>
      <c r="X68" s="913">
        <f>V68-W68</f>
        <v>0</v>
      </c>
      <c r="Y68" s="908"/>
      <c r="Z68" s="908"/>
      <c r="AA68" s="908"/>
      <c r="AB68" s="908"/>
      <c r="AC68" s="908"/>
      <c r="AD68" s="908"/>
      <c r="AE68" s="908"/>
      <c r="AF68" s="908"/>
      <c r="AG68" s="908"/>
      <c r="AH68" s="908"/>
      <c r="AI68" s="908"/>
      <c r="AJ68" s="908"/>
      <c r="AK68" s="908"/>
      <c r="AL68" s="908"/>
      <c r="AM68" s="908"/>
      <c r="AN68" s="908"/>
      <c r="AO68" s="908"/>
      <c r="AP68" s="908"/>
      <c r="AQ68" s="908"/>
      <c r="AR68" s="908"/>
      <c r="AS68" s="908"/>
      <c r="AT68" s="908"/>
      <c r="AU68" s="908"/>
      <c r="AV68" s="908"/>
      <c r="AW68" s="908"/>
      <c r="AX68" s="908"/>
      <c r="AY68" s="908"/>
      <c r="AZ68" s="908"/>
      <c r="BA68" s="908"/>
      <c r="BB68" s="908"/>
      <c r="BC68" s="908"/>
      <c r="BD68" s="908"/>
      <c r="BE68" s="908"/>
      <c r="BF68" s="908"/>
      <c r="BG68" s="908"/>
      <c r="BH68" s="908"/>
      <c r="BI68" s="908"/>
      <c r="BJ68" s="908"/>
      <c r="BK68" s="908"/>
      <c r="BL68" s="908"/>
      <c r="BM68" s="908"/>
      <c r="BN68" s="908"/>
      <c r="BO68" s="908"/>
      <c r="BP68" s="908"/>
      <c r="BQ68" s="908"/>
      <c r="BR68" s="908"/>
      <c r="BS68" s="908"/>
    </row>
    <row r="69" spans="1:71" s="914" customFormat="1" ht="19.5" customHeight="1">
      <c r="A69" s="270">
        <v>45</v>
      </c>
      <c r="B69" s="281" t="s">
        <v>380</v>
      </c>
      <c r="C69" s="270">
        <v>264</v>
      </c>
      <c r="D69" s="448">
        <f>E69+F69</f>
        <v>271</v>
      </c>
      <c r="E69" s="448">
        <v>80</v>
      </c>
      <c r="F69" s="270">
        <v>191</v>
      </c>
      <c r="G69" s="270">
        <v>2</v>
      </c>
      <c r="H69" s="270"/>
      <c r="I69" s="448">
        <f>J69+Q69+R69+S69</f>
        <v>269</v>
      </c>
      <c r="J69" s="448">
        <f>K69+N69+O69+P69</f>
        <v>216</v>
      </c>
      <c r="K69" s="448">
        <f>L69+M69</f>
        <v>178</v>
      </c>
      <c r="L69" s="270">
        <v>177</v>
      </c>
      <c r="M69" s="270">
        <v>1</v>
      </c>
      <c r="N69" s="270">
        <v>37</v>
      </c>
      <c r="O69" s="270">
        <v>1</v>
      </c>
      <c r="P69" s="270"/>
      <c r="Q69" s="270">
        <v>53</v>
      </c>
      <c r="R69" s="270"/>
      <c r="S69" s="270"/>
      <c r="T69" s="448">
        <f>N69+O69+P69+Q69+R69+S69</f>
        <v>91</v>
      </c>
      <c r="U69" s="912">
        <f>(K69/J69)*100</f>
        <v>82.4074074074074</v>
      </c>
      <c r="V69" s="913">
        <f>I69</f>
        <v>269</v>
      </c>
      <c r="W69" s="913">
        <f>D69-G69-H69</f>
        <v>269</v>
      </c>
      <c r="X69" s="913">
        <f>V69-W69</f>
        <v>0</v>
      </c>
      <c r="Y69" s="908"/>
      <c r="Z69" s="908"/>
      <c r="AA69" s="908"/>
      <c r="AB69" s="908"/>
      <c r="AC69" s="908"/>
      <c r="AD69" s="908"/>
      <c r="AE69" s="908"/>
      <c r="AF69" s="908"/>
      <c r="AG69" s="908"/>
      <c r="AH69" s="908"/>
      <c r="AI69" s="908"/>
      <c r="AJ69" s="908"/>
      <c r="AK69" s="908"/>
      <c r="AL69" s="908"/>
      <c r="AM69" s="908"/>
      <c r="AN69" s="908"/>
      <c r="AO69" s="908"/>
      <c r="AP69" s="908"/>
      <c r="AQ69" s="908"/>
      <c r="AR69" s="908"/>
      <c r="AS69" s="908"/>
      <c r="AT69" s="908"/>
      <c r="AU69" s="908"/>
      <c r="AV69" s="908"/>
      <c r="AW69" s="908"/>
      <c r="AX69" s="908"/>
      <c r="AY69" s="908"/>
      <c r="AZ69" s="908"/>
      <c r="BA69" s="908"/>
      <c r="BB69" s="908"/>
      <c r="BC69" s="908"/>
      <c r="BD69" s="908"/>
      <c r="BE69" s="908"/>
      <c r="BF69" s="908"/>
      <c r="BG69" s="908"/>
      <c r="BH69" s="908"/>
      <c r="BI69" s="908"/>
      <c r="BJ69" s="908"/>
      <c r="BK69" s="908"/>
      <c r="BL69" s="908"/>
      <c r="BM69" s="908"/>
      <c r="BN69" s="908"/>
      <c r="BO69" s="908"/>
      <c r="BP69" s="908"/>
      <c r="BQ69" s="908"/>
      <c r="BR69" s="908"/>
      <c r="BS69" s="908"/>
    </row>
    <row r="70" spans="1:21" s="908" customFormat="1" ht="31.5" customHeight="1">
      <c r="A70" s="822" t="s">
        <v>471</v>
      </c>
      <c r="B70" s="822"/>
      <c r="C70" s="822"/>
      <c r="D70" s="822"/>
      <c r="E70" s="822"/>
      <c r="F70" s="822"/>
      <c r="G70" s="822"/>
      <c r="H70" s="822"/>
      <c r="I70" s="822"/>
      <c r="J70" s="822"/>
      <c r="K70" s="822"/>
      <c r="L70" s="822"/>
      <c r="M70" s="822"/>
      <c r="N70" s="822"/>
      <c r="O70" s="822"/>
      <c r="P70" s="822"/>
      <c r="Q70" s="822"/>
      <c r="R70" s="822"/>
      <c r="S70" s="822"/>
      <c r="T70" s="822"/>
      <c r="U70" s="822"/>
    </row>
    <row r="71" spans="1:21" s="932" customFormat="1" ht="18" customHeight="1">
      <c r="A71" s="696"/>
      <c r="B71" s="697"/>
      <c r="C71" s="697"/>
      <c r="D71" s="697"/>
      <c r="E71" s="697"/>
      <c r="F71" s="217"/>
      <c r="G71" s="217"/>
      <c r="H71" s="217"/>
      <c r="I71" s="929"/>
      <c r="J71" s="929"/>
      <c r="K71" s="929"/>
      <c r="L71" s="929"/>
      <c r="M71" s="929"/>
      <c r="N71" s="930" t="str">
        <f>TT!C7</f>
        <v>Sơn La, ngày 01 tháng 9 năm 2021</v>
      </c>
      <c r="O71" s="931"/>
      <c r="P71" s="931"/>
      <c r="Q71" s="931"/>
      <c r="R71" s="931"/>
      <c r="S71" s="931"/>
      <c r="T71" s="931"/>
      <c r="U71" s="931"/>
    </row>
    <row r="72" spans="1:21" s="479" customFormat="1" ht="22.5" customHeight="1">
      <c r="A72" s="575" t="s">
        <v>282</v>
      </c>
      <c r="B72" s="576"/>
      <c r="C72" s="576"/>
      <c r="D72" s="576"/>
      <c r="E72" s="576"/>
      <c r="F72" s="217"/>
      <c r="G72" s="217"/>
      <c r="H72" s="217"/>
      <c r="I72" s="823"/>
      <c r="J72" s="823"/>
      <c r="K72" s="823"/>
      <c r="L72" s="823"/>
      <c r="M72" s="823"/>
      <c r="N72" s="824" t="str">
        <f>'[5]Thông tin'!C5</f>
        <v>PHÓ  CỤC TRƯỞNG</v>
      </c>
      <c r="O72" s="824"/>
      <c r="P72" s="824"/>
      <c r="Q72" s="824"/>
      <c r="R72" s="824"/>
      <c r="S72" s="824"/>
      <c r="T72" s="824"/>
      <c r="U72" s="824"/>
    </row>
    <row r="73" spans="1:21" s="479" customFormat="1" ht="22.5" customHeight="1">
      <c r="A73" s="434"/>
      <c r="B73" s="435"/>
      <c r="C73" s="435"/>
      <c r="D73" s="435"/>
      <c r="E73" s="435"/>
      <c r="F73" s="217"/>
      <c r="G73" s="217"/>
      <c r="H73" s="217"/>
      <c r="I73" s="823"/>
      <c r="J73" s="823"/>
      <c r="K73" s="823"/>
      <c r="L73" s="823"/>
      <c r="M73" s="823"/>
      <c r="N73" s="825"/>
      <c r="O73" s="825"/>
      <c r="P73" s="825"/>
      <c r="Q73" s="825"/>
      <c r="R73" s="825"/>
      <c r="S73" s="825"/>
      <c r="T73" s="825"/>
      <c r="U73" s="825"/>
    </row>
    <row r="74" spans="1:21" s="479" customFormat="1" ht="22.5" customHeight="1">
      <c r="A74" s="434"/>
      <c r="B74" s="435"/>
      <c r="C74" s="435"/>
      <c r="D74" s="435"/>
      <c r="E74" s="435"/>
      <c r="F74" s="217"/>
      <c r="G74" s="217"/>
      <c r="H74" s="217"/>
      <c r="I74" s="823"/>
      <c r="J74" s="823"/>
      <c r="K74" s="823"/>
      <c r="L74" s="823"/>
      <c r="M74" s="823"/>
      <c r="N74" s="825"/>
      <c r="O74" s="825"/>
      <c r="P74" s="825"/>
      <c r="Q74" s="825"/>
      <c r="R74" s="825"/>
      <c r="S74" s="825"/>
      <c r="T74" s="825"/>
      <c r="U74" s="825"/>
    </row>
    <row r="75" spans="1:21" s="933" customFormat="1" ht="18" customHeight="1">
      <c r="A75" s="451"/>
      <c r="B75" s="802"/>
      <c r="C75" s="802"/>
      <c r="D75" s="802"/>
      <c r="E75" s="802"/>
      <c r="F75" s="826"/>
      <c r="G75" s="826"/>
      <c r="H75" s="826"/>
      <c r="I75" s="827"/>
      <c r="J75" s="827"/>
      <c r="K75" s="827"/>
      <c r="L75" s="827"/>
      <c r="M75" s="827"/>
      <c r="N75" s="452"/>
      <c r="O75" s="452"/>
      <c r="P75" s="802"/>
      <c r="Q75" s="802"/>
      <c r="R75" s="802"/>
      <c r="S75" s="802"/>
      <c r="T75" s="452"/>
      <c r="U75" s="452"/>
    </row>
    <row r="76" spans="1:21" s="479" customFormat="1" ht="51" customHeight="1">
      <c r="A76" s="578" t="str">
        <f>'[5]Thông tin'!C6</f>
        <v>Nguyễn Thị Ngọc</v>
      </c>
      <c r="B76" s="578"/>
      <c r="C76" s="578"/>
      <c r="D76" s="578"/>
      <c r="E76" s="578"/>
      <c r="F76" s="220" t="s">
        <v>2</v>
      </c>
      <c r="G76" s="220"/>
      <c r="H76" s="220"/>
      <c r="I76" s="220"/>
      <c r="J76" s="220"/>
      <c r="K76" s="220"/>
      <c r="L76" s="220"/>
      <c r="M76" s="220"/>
      <c r="N76" s="579" t="str">
        <f>'[5]Thông tin'!C3</f>
        <v>Lò Anh Vĩnh</v>
      </c>
      <c r="O76" s="579"/>
      <c r="P76" s="579"/>
      <c r="Q76" s="579"/>
      <c r="R76" s="579"/>
      <c r="S76" s="579"/>
      <c r="T76" s="579"/>
      <c r="U76" s="579"/>
    </row>
    <row r="77" spans="1:21" ht="16.5">
      <c r="A77" s="794"/>
      <c r="B77" s="794"/>
      <c r="C77" s="794"/>
      <c r="D77" s="794"/>
      <c r="E77" s="794"/>
      <c r="F77" s="899"/>
      <c r="G77" s="899"/>
      <c r="H77" s="899"/>
      <c r="I77" s="899"/>
      <c r="J77" s="899"/>
      <c r="K77" s="899"/>
      <c r="L77" s="899"/>
      <c r="M77" s="899"/>
      <c r="N77" s="899"/>
      <c r="O77" s="899"/>
      <c r="P77" s="899"/>
      <c r="Q77" s="899"/>
      <c r="R77" s="899"/>
      <c r="S77" s="899"/>
      <c r="T77" s="899"/>
      <c r="U77" s="934"/>
    </row>
    <row r="78" spans="1:21" ht="12.75">
      <c r="A78" s="899"/>
      <c r="B78" s="899"/>
      <c r="C78" s="899"/>
      <c r="D78" s="899"/>
      <c r="E78" s="899"/>
      <c r="F78" s="899"/>
      <c r="G78" s="899"/>
      <c r="H78" s="899"/>
      <c r="I78" s="899"/>
      <c r="J78" s="899"/>
      <c r="K78" s="899"/>
      <c r="L78" s="899"/>
      <c r="M78" s="899"/>
      <c r="N78" s="899"/>
      <c r="O78" s="899"/>
      <c r="P78" s="899"/>
      <c r="Q78" s="899"/>
      <c r="R78" s="899"/>
      <c r="S78" s="899"/>
      <c r="T78" s="899"/>
      <c r="U78" s="934"/>
    </row>
    <row r="79" spans="1:21" ht="12.75">
      <c r="A79" s="899"/>
      <c r="B79" s="899"/>
      <c r="C79" s="899"/>
      <c r="D79" s="899"/>
      <c r="E79" s="899"/>
      <c r="F79" s="899"/>
      <c r="G79" s="899"/>
      <c r="H79" s="899"/>
      <c r="I79" s="899"/>
      <c r="J79" s="899"/>
      <c r="K79" s="899"/>
      <c r="L79" s="899"/>
      <c r="M79" s="899"/>
      <c r="N79" s="899"/>
      <c r="O79" s="899"/>
      <c r="P79" s="899"/>
      <c r="Q79" s="899"/>
      <c r="R79" s="899"/>
      <c r="S79" s="899"/>
      <c r="T79" s="899"/>
      <c r="U79" s="934"/>
    </row>
    <row r="80" spans="1:21" ht="12.75">
      <c r="A80" s="899"/>
      <c r="B80" s="899"/>
      <c r="C80" s="899"/>
      <c r="D80" s="899"/>
      <c r="E80" s="899"/>
      <c r="F80" s="899"/>
      <c r="G80" s="899"/>
      <c r="H80" s="899"/>
      <c r="I80" s="899"/>
      <c r="J80" s="899"/>
      <c r="K80" s="899"/>
      <c r="L80" s="899"/>
      <c r="M80" s="899"/>
      <c r="N80" s="899"/>
      <c r="O80" s="899"/>
      <c r="P80" s="899"/>
      <c r="Q80" s="899"/>
      <c r="R80" s="899"/>
      <c r="S80" s="899"/>
      <c r="T80" s="899"/>
      <c r="U80" s="934"/>
    </row>
    <row r="81" spans="1:21" ht="12.75">
      <c r="A81" s="899"/>
      <c r="B81" s="899"/>
      <c r="C81" s="899"/>
      <c r="D81" s="899"/>
      <c r="E81" s="899"/>
      <c r="F81" s="899"/>
      <c r="G81" s="899"/>
      <c r="H81" s="899"/>
      <c r="I81" s="899"/>
      <c r="J81" s="899"/>
      <c r="K81" s="899"/>
      <c r="L81" s="899"/>
      <c r="M81" s="899"/>
      <c r="N81" s="899"/>
      <c r="O81" s="899"/>
      <c r="P81" s="899"/>
      <c r="Q81" s="899"/>
      <c r="R81" s="899"/>
      <c r="S81" s="899"/>
      <c r="T81" s="899"/>
      <c r="U81" s="934"/>
    </row>
    <row r="82" spans="1:21" ht="12.75">
      <c r="A82" s="899"/>
      <c r="B82" s="899"/>
      <c r="C82" s="899"/>
      <c r="D82" s="899"/>
      <c r="E82" s="899"/>
      <c r="F82" s="899"/>
      <c r="G82" s="899"/>
      <c r="H82" s="899"/>
      <c r="I82" s="899"/>
      <c r="J82" s="899"/>
      <c r="K82" s="899"/>
      <c r="L82" s="899"/>
      <c r="M82" s="899"/>
      <c r="N82" s="899"/>
      <c r="O82" s="899"/>
      <c r="P82" s="899"/>
      <c r="Q82" s="899"/>
      <c r="R82" s="899"/>
      <c r="S82" s="899"/>
      <c r="T82" s="899"/>
      <c r="U82" s="934"/>
    </row>
    <row r="83" spans="1:21" ht="12.75">
      <c r="A83" s="899"/>
      <c r="B83" s="899"/>
      <c r="C83" s="899"/>
      <c r="D83" s="899"/>
      <c r="E83" s="899"/>
      <c r="F83" s="899"/>
      <c r="G83" s="899"/>
      <c r="H83" s="899"/>
      <c r="I83" s="899"/>
      <c r="J83" s="899"/>
      <c r="K83" s="899"/>
      <c r="L83" s="899"/>
      <c r="M83" s="899"/>
      <c r="N83" s="899"/>
      <c r="O83" s="899"/>
      <c r="P83" s="899"/>
      <c r="Q83" s="899"/>
      <c r="R83" s="899"/>
      <c r="S83" s="899"/>
      <c r="T83" s="899"/>
      <c r="U83" s="934"/>
    </row>
    <row r="84" spans="1:21" ht="12.75">
      <c r="A84" s="899"/>
      <c r="B84" s="899"/>
      <c r="C84" s="899"/>
      <c r="D84" s="899"/>
      <c r="E84" s="899"/>
      <c r="F84" s="899"/>
      <c r="G84" s="899"/>
      <c r="H84" s="899"/>
      <c r="I84" s="899"/>
      <c r="J84" s="899"/>
      <c r="K84" s="899"/>
      <c r="L84" s="899"/>
      <c r="M84" s="899"/>
      <c r="N84" s="899"/>
      <c r="O84" s="899"/>
      <c r="P84" s="899"/>
      <c r="Q84" s="899"/>
      <c r="R84" s="899"/>
      <c r="S84" s="899"/>
      <c r="T84" s="899"/>
      <c r="U84" s="934"/>
    </row>
    <row r="85" spans="1:21" ht="12.75">
      <c r="A85" s="899"/>
      <c r="B85" s="899"/>
      <c r="C85" s="899"/>
      <c r="D85" s="899"/>
      <c r="E85" s="899"/>
      <c r="F85" s="899"/>
      <c r="G85" s="899"/>
      <c r="H85" s="899"/>
      <c r="I85" s="899"/>
      <c r="J85" s="899"/>
      <c r="K85" s="899"/>
      <c r="L85" s="899"/>
      <c r="M85" s="899"/>
      <c r="N85" s="899"/>
      <c r="O85" s="899"/>
      <c r="P85" s="899"/>
      <c r="Q85" s="899"/>
      <c r="R85" s="899"/>
      <c r="S85" s="899"/>
      <c r="T85" s="899"/>
      <c r="U85" s="934"/>
    </row>
    <row r="86" spans="1:21" ht="12.75">
      <c r="A86" s="899"/>
      <c r="B86" s="899"/>
      <c r="C86" s="899"/>
      <c r="D86" s="899"/>
      <c r="E86" s="899"/>
      <c r="F86" s="899"/>
      <c r="G86" s="899"/>
      <c r="H86" s="899"/>
      <c r="I86" s="899"/>
      <c r="J86" s="899"/>
      <c r="K86" s="899"/>
      <c r="L86" s="899"/>
      <c r="M86" s="899"/>
      <c r="N86" s="899"/>
      <c r="O86" s="899"/>
      <c r="P86" s="899"/>
      <c r="Q86" s="899"/>
      <c r="R86" s="899"/>
      <c r="S86" s="899"/>
      <c r="T86" s="899"/>
      <c r="U86" s="934"/>
    </row>
    <row r="87" spans="1:21" ht="12.75">
      <c r="A87" s="899"/>
      <c r="B87" s="899"/>
      <c r="C87" s="899"/>
      <c r="D87" s="899"/>
      <c r="E87" s="899"/>
      <c r="F87" s="899"/>
      <c r="G87" s="899"/>
      <c r="H87" s="899"/>
      <c r="I87" s="899"/>
      <c r="J87" s="899"/>
      <c r="K87" s="899"/>
      <c r="L87" s="899"/>
      <c r="M87" s="899"/>
      <c r="N87" s="899"/>
      <c r="O87" s="899"/>
      <c r="P87" s="899"/>
      <c r="Q87" s="899"/>
      <c r="R87" s="899"/>
      <c r="S87" s="899"/>
      <c r="T87" s="899"/>
      <c r="U87" s="934"/>
    </row>
    <row r="88" spans="1:21" ht="12.75">
      <c r="A88" s="899"/>
      <c r="B88" s="899"/>
      <c r="C88" s="899"/>
      <c r="D88" s="899"/>
      <c r="E88" s="899"/>
      <c r="F88" s="899"/>
      <c r="G88" s="899"/>
      <c r="H88" s="899"/>
      <c r="I88" s="899"/>
      <c r="J88" s="899"/>
      <c r="K88" s="899"/>
      <c r="L88" s="899"/>
      <c r="M88" s="899"/>
      <c r="N88" s="899"/>
      <c r="O88" s="899"/>
      <c r="P88" s="899"/>
      <c r="Q88" s="899"/>
      <c r="R88" s="899"/>
      <c r="S88" s="899"/>
      <c r="T88" s="899"/>
      <c r="U88" s="934"/>
    </row>
    <row r="89" spans="1:21" ht="12.75">
      <c r="A89" s="899"/>
      <c r="B89" s="899"/>
      <c r="C89" s="899"/>
      <c r="D89" s="899"/>
      <c r="E89" s="899"/>
      <c r="F89" s="899"/>
      <c r="G89" s="899"/>
      <c r="H89" s="899"/>
      <c r="I89" s="899"/>
      <c r="J89" s="899"/>
      <c r="K89" s="899"/>
      <c r="L89" s="899"/>
      <c r="M89" s="899"/>
      <c r="N89" s="899"/>
      <c r="O89" s="899"/>
      <c r="P89" s="899"/>
      <c r="Q89" s="899"/>
      <c r="R89" s="899"/>
      <c r="S89" s="899"/>
      <c r="T89" s="899"/>
      <c r="U89" s="934"/>
    </row>
    <row r="90" spans="1:21" ht="12.75">
      <c r="A90" s="899"/>
      <c r="B90" s="899"/>
      <c r="C90" s="899"/>
      <c r="D90" s="899"/>
      <c r="E90" s="899"/>
      <c r="F90" s="899"/>
      <c r="G90" s="899"/>
      <c r="H90" s="899"/>
      <c r="I90" s="899"/>
      <c r="J90" s="899"/>
      <c r="K90" s="899"/>
      <c r="L90" s="899"/>
      <c r="M90" s="899"/>
      <c r="N90" s="899"/>
      <c r="O90" s="899"/>
      <c r="P90" s="899"/>
      <c r="Q90" s="899"/>
      <c r="R90" s="899"/>
      <c r="S90" s="899"/>
      <c r="T90" s="899"/>
      <c r="U90" s="934"/>
    </row>
    <row r="91" spans="1:21" ht="12.75">
      <c r="A91" s="899"/>
      <c r="B91" s="899"/>
      <c r="C91" s="899"/>
      <c r="D91" s="899"/>
      <c r="E91" s="899"/>
      <c r="F91" s="899"/>
      <c r="G91" s="899"/>
      <c r="H91" s="899"/>
      <c r="I91" s="899"/>
      <c r="J91" s="899"/>
      <c r="K91" s="899"/>
      <c r="L91" s="899"/>
      <c r="M91" s="899"/>
      <c r="N91" s="899"/>
      <c r="O91" s="899"/>
      <c r="P91" s="899"/>
      <c r="Q91" s="899"/>
      <c r="R91" s="899"/>
      <c r="S91" s="899"/>
      <c r="T91" s="899"/>
      <c r="U91" s="934"/>
    </row>
    <row r="92" spans="1:21" ht="12.75">
      <c r="A92" s="899"/>
      <c r="B92" s="899"/>
      <c r="C92" s="899"/>
      <c r="D92" s="899"/>
      <c r="E92" s="899"/>
      <c r="F92" s="899"/>
      <c r="G92" s="899"/>
      <c r="H92" s="899"/>
      <c r="I92" s="899"/>
      <c r="J92" s="899"/>
      <c r="K92" s="899"/>
      <c r="L92" s="899"/>
      <c r="M92" s="899"/>
      <c r="N92" s="899"/>
      <c r="O92" s="899"/>
      <c r="P92" s="899"/>
      <c r="Q92" s="899"/>
      <c r="R92" s="899"/>
      <c r="S92" s="899"/>
      <c r="T92" s="899"/>
      <c r="U92" s="934"/>
    </row>
    <row r="93" spans="1:21" ht="12.75">
      <c r="A93" s="899"/>
      <c r="B93" s="899"/>
      <c r="C93" s="899"/>
      <c r="D93" s="899"/>
      <c r="E93" s="899"/>
      <c r="F93" s="899"/>
      <c r="G93" s="899"/>
      <c r="H93" s="899"/>
      <c r="I93" s="899"/>
      <c r="J93" s="899"/>
      <c r="K93" s="899"/>
      <c r="L93" s="899"/>
      <c r="M93" s="899"/>
      <c r="N93" s="899"/>
      <c r="O93" s="899"/>
      <c r="P93" s="899"/>
      <c r="Q93" s="899"/>
      <c r="R93" s="899"/>
      <c r="S93" s="899"/>
      <c r="T93" s="899"/>
      <c r="U93" s="934"/>
    </row>
    <row r="94" spans="1:21" ht="12.75">
      <c r="A94" s="899"/>
      <c r="B94" s="899"/>
      <c r="C94" s="899"/>
      <c r="D94" s="899"/>
      <c r="E94" s="899"/>
      <c r="F94" s="899"/>
      <c r="G94" s="899"/>
      <c r="H94" s="899"/>
      <c r="I94" s="899"/>
      <c r="J94" s="899"/>
      <c r="K94" s="899"/>
      <c r="L94" s="899"/>
      <c r="M94" s="899"/>
      <c r="N94" s="899"/>
      <c r="O94" s="899"/>
      <c r="P94" s="899"/>
      <c r="Q94" s="899"/>
      <c r="R94" s="899"/>
      <c r="S94" s="899"/>
      <c r="T94" s="899"/>
      <c r="U94" s="934"/>
    </row>
    <row r="95" spans="1:21" ht="12.75">
      <c r="A95" s="899"/>
      <c r="B95" s="899"/>
      <c r="C95" s="899"/>
      <c r="D95" s="899"/>
      <c r="E95" s="899"/>
      <c r="F95" s="899"/>
      <c r="G95" s="899"/>
      <c r="H95" s="899"/>
      <c r="I95" s="899"/>
      <c r="J95" s="899"/>
      <c r="K95" s="899"/>
      <c r="L95" s="899"/>
      <c r="M95" s="899"/>
      <c r="N95" s="899"/>
      <c r="O95" s="899"/>
      <c r="P95" s="899"/>
      <c r="Q95" s="899"/>
      <c r="R95" s="899"/>
      <c r="S95" s="899"/>
      <c r="T95" s="899"/>
      <c r="U95" s="934"/>
    </row>
    <row r="96" spans="1:21" ht="12.75">
      <c r="A96" s="899"/>
      <c r="B96" s="899"/>
      <c r="C96" s="899"/>
      <c r="D96" s="899"/>
      <c r="E96" s="899"/>
      <c r="F96" s="899"/>
      <c r="G96" s="899"/>
      <c r="H96" s="899"/>
      <c r="I96" s="899"/>
      <c r="J96" s="899"/>
      <c r="K96" s="899"/>
      <c r="L96" s="899"/>
      <c r="M96" s="899"/>
      <c r="N96" s="899"/>
      <c r="O96" s="899"/>
      <c r="P96" s="899"/>
      <c r="Q96" s="899"/>
      <c r="R96" s="899"/>
      <c r="S96" s="899"/>
      <c r="T96" s="899"/>
      <c r="U96" s="934"/>
    </row>
    <row r="97" spans="1:21" ht="12.75">
      <c r="A97" s="899"/>
      <c r="B97" s="899"/>
      <c r="C97" s="899"/>
      <c r="D97" s="899"/>
      <c r="E97" s="899"/>
      <c r="F97" s="899"/>
      <c r="G97" s="899"/>
      <c r="H97" s="899"/>
      <c r="I97" s="899"/>
      <c r="J97" s="899"/>
      <c r="K97" s="899"/>
      <c r="L97" s="899"/>
      <c r="M97" s="899"/>
      <c r="N97" s="899"/>
      <c r="O97" s="899"/>
      <c r="P97" s="899"/>
      <c r="Q97" s="899"/>
      <c r="R97" s="899"/>
      <c r="S97" s="899"/>
      <c r="T97" s="899"/>
      <c r="U97" s="934"/>
    </row>
    <row r="98" spans="1:21" ht="12.75">
      <c r="A98" s="899"/>
      <c r="B98" s="899"/>
      <c r="C98" s="899"/>
      <c r="D98" s="899"/>
      <c r="E98" s="899"/>
      <c r="F98" s="899"/>
      <c r="G98" s="899"/>
      <c r="H98" s="899"/>
      <c r="I98" s="899"/>
      <c r="J98" s="899"/>
      <c r="K98" s="899"/>
      <c r="L98" s="899"/>
      <c r="M98" s="899"/>
      <c r="N98" s="899"/>
      <c r="O98" s="899"/>
      <c r="P98" s="899"/>
      <c r="Q98" s="899"/>
      <c r="R98" s="899"/>
      <c r="S98" s="899"/>
      <c r="T98" s="899"/>
      <c r="U98" s="934"/>
    </row>
    <row r="99" spans="1:21" ht="12.75">
      <c r="A99" s="899"/>
      <c r="B99" s="899"/>
      <c r="C99" s="899"/>
      <c r="D99" s="899"/>
      <c r="E99" s="899"/>
      <c r="F99" s="899"/>
      <c r="G99" s="899"/>
      <c r="H99" s="899"/>
      <c r="I99" s="899"/>
      <c r="J99" s="899"/>
      <c r="K99" s="899"/>
      <c r="L99" s="899"/>
      <c r="M99" s="899"/>
      <c r="N99" s="899"/>
      <c r="O99" s="899"/>
      <c r="P99" s="899"/>
      <c r="Q99" s="899"/>
      <c r="R99" s="899"/>
      <c r="S99" s="899"/>
      <c r="T99" s="899"/>
      <c r="U99" s="934"/>
    </row>
    <row r="100" spans="1:21" ht="12.75">
      <c r="A100" s="899"/>
      <c r="B100" s="899"/>
      <c r="C100" s="899"/>
      <c r="D100" s="899"/>
      <c r="E100" s="899"/>
      <c r="F100" s="899"/>
      <c r="G100" s="899"/>
      <c r="H100" s="899"/>
      <c r="I100" s="899"/>
      <c r="J100" s="899"/>
      <c r="K100" s="899"/>
      <c r="L100" s="899"/>
      <c r="M100" s="899"/>
      <c r="N100" s="899"/>
      <c r="O100" s="899"/>
      <c r="P100" s="899"/>
      <c r="Q100" s="899"/>
      <c r="R100" s="899"/>
      <c r="S100" s="899"/>
      <c r="T100" s="899"/>
      <c r="U100" s="934"/>
    </row>
    <row r="101" spans="1:21" ht="12.75">
      <c r="A101" s="899"/>
      <c r="B101" s="899"/>
      <c r="C101" s="899"/>
      <c r="D101" s="899"/>
      <c r="E101" s="899"/>
      <c r="F101" s="899"/>
      <c r="G101" s="899"/>
      <c r="H101" s="899"/>
      <c r="I101" s="899"/>
      <c r="J101" s="899"/>
      <c r="K101" s="899"/>
      <c r="L101" s="899"/>
      <c r="M101" s="899"/>
      <c r="N101" s="899"/>
      <c r="O101" s="899"/>
      <c r="P101" s="899"/>
      <c r="Q101" s="899"/>
      <c r="R101" s="899"/>
      <c r="S101" s="899"/>
      <c r="T101" s="899"/>
      <c r="U101" s="934"/>
    </row>
    <row r="102" spans="1:21" ht="12.75">
      <c r="A102" s="899"/>
      <c r="B102" s="899"/>
      <c r="C102" s="899"/>
      <c r="D102" s="899"/>
      <c r="E102" s="899"/>
      <c r="F102" s="899"/>
      <c r="G102" s="899"/>
      <c r="H102" s="899"/>
      <c r="I102" s="899"/>
      <c r="J102" s="899"/>
      <c r="K102" s="899"/>
      <c r="L102" s="899"/>
      <c r="M102" s="899"/>
      <c r="N102" s="899"/>
      <c r="O102" s="899"/>
      <c r="P102" s="899"/>
      <c r="Q102" s="899"/>
      <c r="R102" s="899"/>
      <c r="S102" s="899"/>
      <c r="T102" s="899"/>
      <c r="U102" s="934"/>
    </row>
    <row r="103" spans="1:21" ht="12.75">
      <c r="A103" s="899"/>
      <c r="B103" s="899"/>
      <c r="C103" s="899"/>
      <c r="D103" s="899"/>
      <c r="E103" s="899"/>
      <c r="F103" s="899"/>
      <c r="G103" s="899"/>
      <c r="H103" s="899"/>
      <c r="I103" s="899"/>
      <c r="J103" s="899"/>
      <c r="K103" s="899"/>
      <c r="L103" s="899"/>
      <c r="M103" s="899"/>
      <c r="N103" s="899"/>
      <c r="O103" s="899"/>
      <c r="P103" s="899"/>
      <c r="Q103" s="899"/>
      <c r="R103" s="899"/>
      <c r="S103" s="899"/>
      <c r="T103" s="899"/>
      <c r="U103" s="934"/>
    </row>
    <row r="104" spans="1:21" ht="12.75">
      <c r="A104" s="899"/>
      <c r="B104" s="899"/>
      <c r="C104" s="899"/>
      <c r="D104" s="899"/>
      <c r="E104" s="899"/>
      <c r="F104" s="899"/>
      <c r="G104" s="899"/>
      <c r="H104" s="899"/>
      <c r="I104" s="899"/>
      <c r="J104" s="899"/>
      <c r="K104" s="899"/>
      <c r="L104" s="899"/>
      <c r="M104" s="899"/>
      <c r="N104" s="899"/>
      <c r="O104" s="899"/>
      <c r="P104" s="899"/>
      <c r="Q104" s="899"/>
      <c r="R104" s="899"/>
      <c r="S104" s="899"/>
      <c r="T104" s="899"/>
      <c r="U104" s="934"/>
    </row>
    <row r="105" spans="1:21" ht="12.75">
      <c r="A105" s="899"/>
      <c r="B105" s="899"/>
      <c r="C105" s="899"/>
      <c r="D105" s="899"/>
      <c r="E105" s="899"/>
      <c r="F105" s="899"/>
      <c r="G105" s="899"/>
      <c r="H105" s="899"/>
      <c r="I105" s="899"/>
      <c r="J105" s="899"/>
      <c r="K105" s="899"/>
      <c r="L105" s="899"/>
      <c r="M105" s="899"/>
      <c r="N105" s="899"/>
      <c r="O105" s="899"/>
      <c r="P105" s="899"/>
      <c r="Q105" s="899"/>
      <c r="R105" s="899"/>
      <c r="S105" s="899"/>
      <c r="T105" s="899"/>
      <c r="U105" s="934"/>
    </row>
    <row r="106" spans="1:21" ht="12.75">
      <c r="A106" s="899"/>
      <c r="B106" s="899"/>
      <c r="C106" s="899"/>
      <c r="D106" s="899"/>
      <c r="E106" s="899"/>
      <c r="F106" s="899"/>
      <c r="G106" s="899"/>
      <c r="H106" s="899"/>
      <c r="I106" s="899"/>
      <c r="J106" s="899"/>
      <c r="K106" s="899"/>
      <c r="L106" s="899"/>
      <c r="M106" s="899"/>
      <c r="N106" s="899"/>
      <c r="O106" s="899"/>
      <c r="P106" s="899"/>
      <c r="Q106" s="899"/>
      <c r="R106" s="899"/>
      <c r="S106" s="899"/>
      <c r="T106" s="899"/>
      <c r="U106" s="934"/>
    </row>
    <row r="107" spans="1:21" ht="12.75">
      <c r="A107" s="899"/>
      <c r="B107" s="899"/>
      <c r="C107" s="899"/>
      <c r="D107" s="899"/>
      <c r="E107" s="899"/>
      <c r="F107" s="899"/>
      <c r="G107" s="899"/>
      <c r="H107" s="899"/>
      <c r="I107" s="899"/>
      <c r="J107" s="899"/>
      <c r="K107" s="899"/>
      <c r="L107" s="899"/>
      <c r="M107" s="899"/>
      <c r="N107" s="899"/>
      <c r="O107" s="899"/>
      <c r="P107" s="899"/>
      <c r="Q107" s="899"/>
      <c r="R107" s="899"/>
      <c r="S107" s="899"/>
      <c r="T107" s="899"/>
      <c r="U107" s="934"/>
    </row>
    <row r="108" spans="1:21" ht="12.75">
      <c r="A108" s="899"/>
      <c r="B108" s="899"/>
      <c r="C108" s="899"/>
      <c r="D108" s="899"/>
      <c r="E108" s="899"/>
      <c r="F108" s="899"/>
      <c r="G108" s="899"/>
      <c r="H108" s="899"/>
      <c r="I108" s="899"/>
      <c r="J108" s="899"/>
      <c r="K108" s="899"/>
      <c r="L108" s="899"/>
      <c r="M108" s="899"/>
      <c r="N108" s="899"/>
      <c r="O108" s="899"/>
      <c r="P108" s="899"/>
      <c r="Q108" s="899"/>
      <c r="R108" s="899"/>
      <c r="S108" s="899"/>
      <c r="T108" s="899"/>
      <c r="U108" s="934"/>
    </row>
    <row r="109" spans="1:21" ht="12.75">
      <c r="A109" s="899"/>
      <c r="B109" s="899"/>
      <c r="C109" s="899"/>
      <c r="D109" s="899"/>
      <c r="E109" s="899"/>
      <c r="F109" s="899"/>
      <c r="G109" s="899"/>
      <c r="H109" s="899"/>
      <c r="I109" s="899"/>
      <c r="J109" s="899"/>
      <c r="K109" s="899"/>
      <c r="L109" s="899"/>
      <c r="M109" s="899"/>
      <c r="N109" s="899"/>
      <c r="O109" s="899"/>
      <c r="P109" s="899"/>
      <c r="Q109" s="899"/>
      <c r="R109" s="899"/>
      <c r="S109" s="899"/>
      <c r="T109" s="899"/>
      <c r="U109" s="934"/>
    </row>
    <row r="110" spans="1:21" ht="12.75">
      <c r="A110" s="899"/>
      <c r="B110" s="899"/>
      <c r="C110" s="899"/>
      <c r="D110" s="899"/>
      <c r="E110" s="899"/>
      <c r="F110" s="899"/>
      <c r="G110" s="899"/>
      <c r="H110" s="899"/>
      <c r="I110" s="899"/>
      <c r="J110" s="899"/>
      <c r="K110" s="899"/>
      <c r="L110" s="899"/>
      <c r="M110" s="899"/>
      <c r="N110" s="899"/>
      <c r="O110" s="899"/>
      <c r="P110" s="899"/>
      <c r="Q110" s="899"/>
      <c r="R110" s="899"/>
      <c r="S110" s="899"/>
      <c r="T110" s="899"/>
      <c r="U110" s="934"/>
    </row>
    <row r="111" spans="1:21" ht="12.75">
      <c r="A111" s="899"/>
      <c r="B111" s="899"/>
      <c r="C111" s="899"/>
      <c r="D111" s="899"/>
      <c r="E111" s="899"/>
      <c r="F111" s="899"/>
      <c r="G111" s="899"/>
      <c r="H111" s="899"/>
      <c r="I111" s="899"/>
      <c r="J111" s="899"/>
      <c r="K111" s="899"/>
      <c r="L111" s="899"/>
      <c r="M111" s="899"/>
      <c r="N111" s="899"/>
      <c r="O111" s="899"/>
      <c r="P111" s="899"/>
      <c r="Q111" s="899"/>
      <c r="R111" s="899"/>
      <c r="S111" s="899"/>
      <c r="T111" s="899"/>
      <c r="U111" s="934"/>
    </row>
    <row r="112" spans="1:21" ht="12.75">
      <c r="A112" s="899"/>
      <c r="B112" s="899"/>
      <c r="C112" s="899"/>
      <c r="D112" s="899"/>
      <c r="E112" s="899"/>
      <c r="F112" s="899"/>
      <c r="G112" s="899"/>
      <c r="H112" s="899"/>
      <c r="I112" s="899"/>
      <c r="J112" s="899"/>
      <c r="K112" s="899"/>
      <c r="L112" s="899"/>
      <c r="M112" s="899"/>
      <c r="N112" s="899"/>
      <c r="O112" s="899"/>
      <c r="P112" s="899"/>
      <c r="Q112" s="899"/>
      <c r="R112" s="899"/>
      <c r="S112" s="899"/>
      <c r="T112" s="899"/>
      <c r="U112" s="934"/>
    </row>
    <row r="113" spans="1:21" ht="12.75">
      <c r="A113" s="899"/>
      <c r="B113" s="899"/>
      <c r="C113" s="899"/>
      <c r="D113" s="899"/>
      <c r="E113" s="899"/>
      <c r="F113" s="899"/>
      <c r="G113" s="899"/>
      <c r="H113" s="899"/>
      <c r="I113" s="899"/>
      <c r="J113" s="899"/>
      <c r="K113" s="899"/>
      <c r="L113" s="899"/>
      <c r="M113" s="899"/>
      <c r="N113" s="899"/>
      <c r="O113" s="899"/>
      <c r="P113" s="899"/>
      <c r="Q113" s="899"/>
      <c r="R113" s="899"/>
      <c r="S113" s="899"/>
      <c r="T113" s="899"/>
      <c r="U113" s="934"/>
    </row>
    <row r="114" spans="1:21" ht="12.75">
      <c r="A114" s="899"/>
      <c r="B114" s="899"/>
      <c r="C114" s="899"/>
      <c r="D114" s="899"/>
      <c r="E114" s="899"/>
      <c r="F114" s="899"/>
      <c r="G114" s="899"/>
      <c r="H114" s="899"/>
      <c r="I114" s="899"/>
      <c r="J114" s="899"/>
      <c r="K114" s="899"/>
      <c r="L114" s="899"/>
      <c r="M114" s="899"/>
      <c r="N114" s="899"/>
      <c r="O114" s="899"/>
      <c r="P114" s="899"/>
      <c r="Q114" s="899"/>
      <c r="R114" s="899"/>
      <c r="S114" s="899"/>
      <c r="T114" s="899"/>
      <c r="U114" s="934"/>
    </row>
    <row r="115" spans="1:21" ht="12.75">
      <c r="A115" s="899"/>
      <c r="B115" s="899"/>
      <c r="C115" s="899"/>
      <c r="D115" s="899"/>
      <c r="E115" s="899"/>
      <c r="F115" s="899"/>
      <c r="G115" s="899"/>
      <c r="H115" s="899"/>
      <c r="I115" s="899"/>
      <c r="J115" s="899"/>
      <c r="K115" s="899"/>
      <c r="L115" s="899"/>
      <c r="M115" s="899"/>
      <c r="N115" s="899"/>
      <c r="O115" s="899"/>
      <c r="P115" s="899"/>
      <c r="Q115" s="899"/>
      <c r="R115" s="899"/>
      <c r="S115" s="899"/>
      <c r="T115" s="899"/>
      <c r="U115" s="934"/>
    </row>
    <row r="116" spans="1:21" ht="12.75">
      <c r="A116" s="899"/>
      <c r="B116" s="899"/>
      <c r="C116" s="899"/>
      <c r="D116" s="899"/>
      <c r="E116" s="899"/>
      <c r="F116" s="899"/>
      <c r="G116" s="899"/>
      <c r="H116" s="899"/>
      <c r="I116" s="899"/>
      <c r="J116" s="899"/>
      <c r="K116" s="899"/>
      <c r="L116" s="899"/>
      <c r="M116" s="899"/>
      <c r="N116" s="899"/>
      <c r="O116" s="899"/>
      <c r="P116" s="899"/>
      <c r="Q116" s="899"/>
      <c r="R116" s="899"/>
      <c r="S116" s="899"/>
      <c r="T116" s="899"/>
      <c r="U116" s="934"/>
    </row>
    <row r="117" spans="1:21" ht="12.75">
      <c r="A117" s="899"/>
      <c r="B117" s="899"/>
      <c r="C117" s="899"/>
      <c r="D117" s="899"/>
      <c r="E117" s="899"/>
      <c r="F117" s="899"/>
      <c r="G117" s="899"/>
      <c r="H117" s="899"/>
      <c r="I117" s="899"/>
      <c r="J117" s="899"/>
      <c r="K117" s="899"/>
      <c r="L117" s="899"/>
      <c r="M117" s="899"/>
      <c r="N117" s="899"/>
      <c r="O117" s="899"/>
      <c r="P117" s="899"/>
      <c r="Q117" s="899"/>
      <c r="R117" s="899"/>
      <c r="S117" s="899"/>
      <c r="T117" s="899"/>
      <c r="U117" s="934"/>
    </row>
    <row r="118" spans="1:21" ht="12.75">
      <c r="A118" s="899"/>
      <c r="B118" s="899"/>
      <c r="C118" s="899"/>
      <c r="D118" s="899"/>
      <c r="E118" s="899"/>
      <c r="F118" s="899"/>
      <c r="G118" s="899"/>
      <c r="H118" s="899"/>
      <c r="I118" s="899"/>
      <c r="J118" s="899"/>
      <c r="K118" s="899"/>
      <c r="L118" s="899"/>
      <c r="M118" s="899"/>
      <c r="N118" s="899"/>
      <c r="O118" s="899"/>
      <c r="P118" s="899"/>
      <c r="Q118" s="899"/>
      <c r="R118" s="899"/>
      <c r="S118" s="899"/>
      <c r="T118" s="899"/>
      <c r="U118" s="934"/>
    </row>
    <row r="119" spans="1:21" ht="12.75">
      <c r="A119" s="899"/>
      <c r="B119" s="899"/>
      <c r="C119" s="899"/>
      <c r="D119" s="899"/>
      <c r="E119" s="899"/>
      <c r="F119" s="899"/>
      <c r="G119" s="899"/>
      <c r="H119" s="899"/>
      <c r="I119" s="899"/>
      <c r="J119" s="899"/>
      <c r="K119" s="899"/>
      <c r="L119" s="899"/>
      <c r="M119" s="899"/>
      <c r="N119" s="899"/>
      <c r="O119" s="899"/>
      <c r="P119" s="899"/>
      <c r="Q119" s="899"/>
      <c r="R119" s="899"/>
      <c r="S119" s="899"/>
      <c r="T119" s="899"/>
      <c r="U119" s="934"/>
    </row>
    <row r="120" spans="1:21" ht="12.75">
      <c r="A120" s="899"/>
      <c r="B120" s="899"/>
      <c r="C120" s="899"/>
      <c r="D120" s="899"/>
      <c r="E120" s="899"/>
      <c r="F120" s="899"/>
      <c r="G120" s="899"/>
      <c r="H120" s="899"/>
      <c r="I120" s="899"/>
      <c r="J120" s="899"/>
      <c r="K120" s="899"/>
      <c r="L120" s="899"/>
      <c r="M120" s="899"/>
      <c r="N120" s="899"/>
      <c r="O120" s="899"/>
      <c r="P120" s="899"/>
      <c r="Q120" s="899"/>
      <c r="R120" s="899"/>
      <c r="S120" s="899"/>
      <c r="T120" s="899"/>
      <c r="U120" s="934"/>
    </row>
    <row r="121" spans="1:21" ht="12.75">
      <c r="A121" s="899"/>
      <c r="B121" s="899"/>
      <c r="C121" s="899"/>
      <c r="D121" s="899"/>
      <c r="E121" s="899"/>
      <c r="F121" s="899"/>
      <c r="G121" s="899"/>
      <c r="H121" s="899"/>
      <c r="I121" s="899"/>
      <c r="J121" s="899"/>
      <c r="K121" s="899"/>
      <c r="L121" s="899"/>
      <c r="M121" s="899"/>
      <c r="N121" s="899"/>
      <c r="O121" s="899"/>
      <c r="P121" s="899"/>
      <c r="Q121" s="899"/>
      <c r="R121" s="899"/>
      <c r="S121" s="899"/>
      <c r="T121" s="899"/>
      <c r="U121" s="934"/>
    </row>
    <row r="122" spans="1:21" ht="12.75">
      <c r="A122" s="899"/>
      <c r="B122" s="899"/>
      <c r="C122" s="899"/>
      <c r="D122" s="899"/>
      <c r="E122" s="899"/>
      <c r="F122" s="899"/>
      <c r="G122" s="899"/>
      <c r="H122" s="899"/>
      <c r="I122" s="899"/>
      <c r="J122" s="899"/>
      <c r="K122" s="899"/>
      <c r="L122" s="899"/>
      <c r="M122" s="899"/>
      <c r="N122" s="899"/>
      <c r="O122" s="899"/>
      <c r="P122" s="899"/>
      <c r="Q122" s="899"/>
      <c r="R122" s="899"/>
      <c r="S122" s="899"/>
      <c r="T122" s="899"/>
      <c r="U122" s="934"/>
    </row>
    <row r="123" spans="1:21" ht="12.75">
      <c r="A123" s="899"/>
      <c r="B123" s="899"/>
      <c r="C123" s="899"/>
      <c r="D123" s="899"/>
      <c r="E123" s="899"/>
      <c r="F123" s="899"/>
      <c r="G123" s="899"/>
      <c r="H123" s="899"/>
      <c r="I123" s="899"/>
      <c r="J123" s="899"/>
      <c r="K123" s="899"/>
      <c r="L123" s="899"/>
      <c r="M123" s="899"/>
      <c r="N123" s="899"/>
      <c r="O123" s="899"/>
      <c r="P123" s="899"/>
      <c r="Q123" s="899"/>
      <c r="R123" s="899"/>
      <c r="S123" s="899"/>
      <c r="T123" s="899"/>
      <c r="U123" s="934"/>
    </row>
    <row r="124" spans="1:21" ht="12.75">
      <c r="A124" s="899"/>
      <c r="B124" s="899"/>
      <c r="C124" s="899"/>
      <c r="D124" s="899"/>
      <c r="E124" s="899"/>
      <c r="F124" s="899"/>
      <c r="G124" s="899"/>
      <c r="H124" s="899"/>
      <c r="I124" s="899"/>
      <c r="J124" s="899"/>
      <c r="K124" s="899"/>
      <c r="L124" s="899"/>
      <c r="M124" s="899"/>
      <c r="N124" s="899"/>
      <c r="O124" s="899"/>
      <c r="P124" s="899"/>
      <c r="Q124" s="899"/>
      <c r="R124" s="899"/>
      <c r="S124" s="899"/>
      <c r="T124" s="899"/>
      <c r="U124" s="934"/>
    </row>
    <row r="125" spans="1:21" ht="12.75">
      <c r="A125" s="899"/>
      <c r="B125" s="899"/>
      <c r="C125" s="899"/>
      <c r="D125" s="899"/>
      <c r="E125" s="899"/>
      <c r="F125" s="899"/>
      <c r="G125" s="899"/>
      <c r="H125" s="899"/>
      <c r="I125" s="899"/>
      <c r="J125" s="899"/>
      <c r="K125" s="899"/>
      <c r="L125" s="899"/>
      <c r="M125" s="899"/>
      <c r="N125" s="899"/>
      <c r="O125" s="899"/>
      <c r="P125" s="899"/>
      <c r="Q125" s="899"/>
      <c r="R125" s="899"/>
      <c r="S125" s="899"/>
      <c r="T125" s="899"/>
      <c r="U125" s="934"/>
    </row>
    <row r="126" spans="1:21" ht="12.75">
      <c r="A126" s="899"/>
      <c r="B126" s="899"/>
      <c r="C126" s="899"/>
      <c r="D126" s="899"/>
      <c r="E126" s="899"/>
      <c r="F126" s="899"/>
      <c r="G126" s="899"/>
      <c r="H126" s="899"/>
      <c r="I126" s="899"/>
      <c r="J126" s="899"/>
      <c r="K126" s="899"/>
      <c r="L126" s="899"/>
      <c r="M126" s="899"/>
      <c r="N126" s="899"/>
      <c r="O126" s="899"/>
      <c r="P126" s="899"/>
      <c r="Q126" s="899"/>
      <c r="R126" s="899"/>
      <c r="S126" s="899"/>
      <c r="T126" s="899"/>
      <c r="U126" s="934"/>
    </row>
    <row r="127" spans="1:21" ht="12.75">
      <c r="A127" s="899"/>
      <c r="B127" s="899"/>
      <c r="C127" s="899"/>
      <c r="D127" s="899"/>
      <c r="E127" s="899"/>
      <c r="F127" s="899"/>
      <c r="G127" s="899"/>
      <c r="H127" s="899"/>
      <c r="I127" s="899"/>
      <c r="J127" s="899"/>
      <c r="K127" s="899"/>
      <c r="L127" s="899"/>
      <c r="M127" s="899"/>
      <c r="N127" s="899"/>
      <c r="O127" s="899"/>
      <c r="P127" s="899"/>
      <c r="Q127" s="899"/>
      <c r="R127" s="899"/>
      <c r="S127" s="899"/>
      <c r="T127" s="899"/>
      <c r="U127" s="934"/>
    </row>
    <row r="128" spans="1:21" ht="12.75">
      <c r="A128" s="899"/>
      <c r="B128" s="899"/>
      <c r="C128" s="899"/>
      <c r="D128" s="899"/>
      <c r="E128" s="899"/>
      <c r="F128" s="899"/>
      <c r="G128" s="899"/>
      <c r="H128" s="899"/>
      <c r="I128" s="899"/>
      <c r="J128" s="899"/>
      <c r="K128" s="899"/>
      <c r="L128" s="899"/>
      <c r="M128" s="899"/>
      <c r="N128" s="899"/>
      <c r="O128" s="899"/>
      <c r="P128" s="899"/>
      <c r="Q128" s="899"/>
      <c r="R128" s="899"/>
      <c r="S128" s="899"/>
      <c r="T128" s="899"/>
      <c r="U128" s="934"/>
    </row>
    <row r="129" spans="1:21" ht="12.75">
      <c r="A129" s="899"/>
      <c r="B129" s="899"/>
      <c r="C129" s="899"/>
      <c r="D129" s="899"/>
      <c r="E129" s="899"/>
      <c r="F129" s="899"/>
      <c r="G129" s="899"/>
      <c r="H129" s="899"/>
      <c r="I129" s="899"/>
      <c r="J129" s="899"/>
      <c r="K129" s="899"/>
      <c r="L129" s="899"/>
      <c r="M129" s="899"/>
      <c r="N129" s="899"/>
      <c r="O129" s="899"/>
      <c r="P129" s="899"/>
      <c r="Q129" s="899"/>
      <c r="R129" s="899"/>
      <c r="S129" s="899"/>
      <c r="T129" s="899"/>
      <c r="U129" s="934"/>
    </row>
    <row r="130" spans="1:21" ht="12.75">
      <c r="A130" s="899"/>
      <c r="B130" s="899"/>
      <c r="C130" s="899"/>
      <c r="D130" s="899"/>
      <c r="E130" s="899"/>
      <c r="F130" s="899"/>
      <c r="G130" s="899"/>
      <c r="H130" s="899"/>
      <c r="I130" s="899"/>
      <c r="J130" s="899"/>
      <c r="K130" s="899"/>
      <c r="L130" s="899"/>
      <c r="M130" s="899"/>
      <c r="N130" s="899"/>
      <c r="O130" s="899"/>
      <c r="P130" s="899"/>
      <c r="Q130" s="899"/>
      <c r="R130" s="899"/>
      <c r="S130" s="899"/>
      <c r="T130" s="899"/>
      <c r="U130" s="934"/>
    </row>
    <row r="131" spans="1:21" ht="12.75">
      <c r="A131" s="899"/>
      <c r="B131" s="899"/>
      <c r="C131" s="899"/>
      <c r="D131" s="899"/>
      <c r="E131" s="899"/>
      <c r="F131" s="899"/>
      <c r="G131" s="899"/>
      <c r="H131" s="899"/>
      <c r="I131" s="899"/>
      <c r="J131" s="899"/>
      <c r="K131" s="899"/>
      <c r="L131" s="899"/>
      <c r="M131" s="899"/>
      <c r="N131" s="899"/>
      <c r="O131" s="899"/>
      <c r="P131" s="899"/>
      <c r="Q131" s="899"/>
      <c r="R131" s="899"/>
      <c r="S131" s="899"/>
      <c r="T131" s="899"/>
      <c r="U131" s="934"/>
    </row>
    <row r="132" spans="1:21" ht="12.75">
      <c r="A132" s="899"/>
      <c r="B132" s="899"/>
      <c r="C132" s="899"/>
      <c r="D132" s="899"/>
      <c r="E132" s="899"/>
      <c r="F132" s="899"/>
      <c r="G132" s="899"/>
      <c r="H132" s="899"/>
      <c r="I132" s="899"/>
      <c r="J132" s="899"/>
      <c r="K132" s="899"/>
      <c r="L132" s="899"/>
      <c r="M132" s="899"/>
      <c r="N132" s="899"/>
      <c r="O132" s="899"/>
      <c r="P132" s="899"/>
      <c r="Q132" s="899"/>
      <c r="R132" s="899"/>
      <c r="S132" s="899"/>
      <c r="T132" s="899"/>
      <c r="U132" s="934"/>
    </row>
    <row r="133" spans="1:21" ht="12.75">
      <c r="A133" s="899"/>
      <c r="B133" s="899"/>
      <c r="C133" s="899"/>
      <c r="D133" s="899"/>
      <c r="E133" s="899"/>
      <c r="F133" s="899"/>
      <c r="G133" s="899"/>
      <c r="H133" s="899"/>
      <c r="I133" s="899"/>
      <c r="J133" s="899"/>
      <c r="K133" s="899"/>
      <c r="L133" s="899"/>
      <c r="M133" s="899"/>
      <c r="N133" s="899"/>
      <c r="O133" s="899"/>
      <c r="P133" s="899"/>
      <c r="Q133" s="899"/>
      <c r="R133" s="899"/>
      <c r="S133" s="899"/>
      <c r="T133" s="899"/>
      <c r="U133" s="934"/>
    </row>
    <row r="134" spans="1:21" ht="12.75">
      <c r="A134" s="899"/>
      <c r="B134" s="899"/>
      <c r="C134" s="899"/>
      <c r="D134" s="899"/>
      <c r="E134" s="899"/>
      <c r="F134" s="899"/>
      <c r="G134" s="899"/>
      <c r="H134" s="899"/>
      <c r="I134" s="899"/>
      <c r="J134" s="899"/>
      <c r="K134" s="899"/>
      <c r="L134" s="899"/>
      <c r="M134" s="899"/>
      <c r="N134" s="899"/>
      <c r="O134" s="899"/>
      <c r="P134" s="899"/>
      <c r="Q134" s="899"/>
      <c r="R134" s="899"/>
      <c r="S134" s="899"/>
      <c r="T134" s="899"/>
      <c r="U134" s="934"/>
    </row>
    <row r="135" spans="1:21" ht="12.75">
      <c r="A135" s="899"/>
      <c r="B135" s="899"/>
      <c r="C135" s="899"/>
      <c r="D135" s="899"/>
      <c r="E135" s="899"/>
      <c r="F135" s="899"/>
      <c r="G135" s="899"/>
      <c r="H135" s="899"/>
      <c r="I135" s="899"/>
      <c r="J135" s="899"/>
      <c r="K135" s="899"/>
      <c r="L135" s="899"/>
      <c r="M135" s="899"/>
      <c r="N135" s="899"/>
      <c r="O135" s="899"/>
      <c r="P135" s="899"/>
      <c r="Q135" s="899"/>
      <c r="R135" s="899"/>
      <c r="S135" s="899"/>
      <c r="T135" s="899"/>
      <c r="U135" s="934"/>
    </row>
    <row r="136" spans="1:21" ht="12.75">
      <c r="A136" s="899"/>
      <c r="B136" s="899"/>
      <c r="C136" s="899"/>
      <c r="D136" s="899"/>
      <c r="E136" s="899"/>
      <c r="F136" s="899"/>
      <c r="G136" s="899"/>
      <c r="H136" s="899"/>
      <c r="I136" s="899"/>
      <c r="J136" s="899"/>
      <c r="K136" s="899"/>
      <c r="L136" s="899"/>
      <c r="M136" s="899"/>
      <c r="N136" s="899"/>
      <c r="O136" s="899"/>
      <c r="P136" s="899"/>
      <c r="Q136" s="899"/>
      <c r="R136" s="899"/>
      <c r="S136" s="899"/>
      <c r="T136" s="899"/>
      <c r="U136" s="934"/>
    </row>
    <row r="137" spans="1:21" ht="12.75">
      <c r="A137" s="899"/>
      <c r="B137" s="899"/>
      <c r="C137" s="899"/>
      <c r="D137" s="899"/>
      <c r="E137" s="899"/>
      <c r="F137" s="899"/>
      <c r="G137" s="899"/>
      <c r="H137" s="899"/>
      <c r="I137" s="899"/>
      <c r="J137" s="899"/>
      <c r="K137" s="899"/>
      <c r="L137" s="899"/>
      <c r="M137" s="899"/>
      <c r="N137" s="899"/>
      <c r="O137" s="899"/>
      <c r="P137" s="899"/>
      <c r="Q137" s="899"/>
      <c r="R137" s="899"/>
      <c r="S137" s="899"/>
      <c r="T137" s="899"/>
      <c r="U137" s="934"/>
    </row>
    <row r="138" spans="1:21" ht="12.75">
      <c r="A138" s="899"/>
      <c r="B138" s="899"/>
      <c r="C138" s="899"/>
      <c r="D138" s="899"/>
      <c r="E138" s="899"/>
      <c r="F138" s="899"/>
      <c r="G138" s="899"/>
      <c r="H138" s="899"/>
      <c r="I138" s="899"/>
      <c r="J138" s="899"/>
      <c r="K138" s="899"/>
      <c r="L138" s="899"/>
      <c r="M138" s="899"/>
      <c r="N138" s="899"/>
      <c r="O138" s="899"/>
      <c r="P138" s="899"/>
      <c r="Q138" s="899"/>
      <c r="R138" s="899"/>
      <c r="S138" s="899"/>
      <c r="T138" s="899"/>
      <c r="U138" s="934"/>
    </row>
    <row r="139" spans="1:21" ht="12.75">
      <c r="A139" s="899"/>
      <c r="B139" s="899"/>
      <c r="C139" s="899"/>
      <c r="D139" s="899"/>
      <c r="E139" s="899"/>
      <c r="F139" s="899"/>
      <c r="G139" s="899"/>
      <c r="H139" s="899"/>
      <c r="I139" s="899"/>
      <c r="J139" s="899"/>
      <c r="K139" s="899"/>
      <c r="L139" s="899"/>
      <c r="M139" s="899"/>
      <c r="N139" s="899"/>
      <c r="O139" s="899"/>
      <c r="P139" s="899"/>
      <c r="Q139" s="899"/>
      <c r="R139" s="899"/>
      <c r="S139" s="899"/>
      <c r="T139" s="899"/>
      <c r="U139" s="934"/>
    </row>
    <row r="140" spans="1:21" ht="12.75">
      <c r="A140" s="899"/>
      <c r="B140" s="899"/>
      <c r="C140" s="899"/>
      <c r="D140" s="899"/>
      <c r="E140" s="899"/>
      <c r="F140" s="899"/>
      <c r="G140" s="899"/>
      <c r="H140" s="899"/>
      <c r="I140" s="899"/>
      <c r="J140" s="899"/>
      <c r="K140" s="899"/>
      <c r="L140" s="899"/>
      <c r="M140" s="899"/>
      <c r="N140" s="899"/>
      <c r="O140" s="899"/>
      <c r="P140" s="899"/>
      <c r="Q140" s="899"/>
      <c r="R140" s="899"/>
      <c r="S140" s="899"/>
      <c r="T140" s="899"/>
      <c r="U140" s="934"/>
    </row>
    <row r="141" spans="1:21" ht="12.75">
      <c r="A141" s="899"/>
      <c r="B141" s="899"/>
      <c r="C141" s="899"/>
      <c r="D141" s="899"/>
      <c r="E141" s="899"/>
      <c r="F141" s="899"/>
      <c r="G141" s="899"/>
      <c r="H141" s="899"/>
      <c r="I141" s="899"/>
      <c r="J141" s="899"/>
      <c r="K141" s="899"/>
      <c r="L141" s="899"/>
      <c r="M141" s="899"/>
      <c r="N141" s="899"/>
      <c r="O141" s="899"/>
      <c r="P141" s="899"/>
      <c r="Q141" s="899"/>
      <c r="R141" s="899"/>
      <c r="S141" s="899"/>
      <c r="T141" s="899"/>
      <c r="U141" s="934"/>
    </row>
    <row r="142" spans="1:21" ht="12.75">
      <c r="A142" s="899"/>
      <c r="B142" s="899"/>
      <c r="C142" s="899"/>
      <c r="D142" s="899"/>
      <c r="E142" s="899"/>
      <c r="F142" s="899"/>
      <c r="G142" s="899"/>
      <c r="H142" s="899"/>
      <c r="I142" s="899"/>
      <c r="J142" s="899"/>
      <c r="K142" s="899"/>
      <c r="L142" s="899"/>
      <c r="M142" s="899"/>
      <c r="N142" s="899"/>
      <c r="O142" s="899"/>
      <c r="P142" s="899"/>
      <c r="Q142" s="899"/>
      <c r="R142" s="899"/>
      <c r="S142" s="899"/>
      <c r="T142" s="899"/>
      <c r="U142" s="934"/>
    </row>
    <row r="143" spans="1:21" ht="12.75">
      <c r="A143" s="899"/>
      <c r="B143" s="899"/>
      <c r="C143" s="899"/>
      <c r="D143" s="899"/>
      <c r="E143" s="899"/>
      <c r="F143" s="899"/>
      <c r="G143" s="899"/>
      <c r="H143" s="899"/>
      <c r="I143" s="899"/>
      <c r="J143" s="899"/>
      <c r="K143" s="899"/>
      <c r="L143" s="899"/>
      <c r="M143" s="899"/>
      <c r="N143" s="899"/>
      <c r="O143" s="899"/>
      <c r="P143" s="899"/>
      <c r="Q143" s="899"/>
      <c r="R143" s="899"/>
      <c r="S143" s="899"/>
      <c r="T143" s="899"/>
      <c r="U143" s="934"/>
    </row>
    <row r="144" spans="1:21" ht="12.75">
      <c r="A144" s="899"/>
      <c r="B144" s="899"/>
      <c r="C144" s="899"/>
      <c r="D144" s="899"/>
      <c r="E144" s="899"/>
      <c r="F144" s="899"/>
      <c r="G144" s="899"/>
      <c r="H144" s="899"/>
      <c r="I144" s="899"/>
      <c r="J144" s="899"/>
      <c r="K144" s="899"/>
      <c r="L144" s="899"/>
      <c r="M144" s="899"/>
      <c r="N144" s="899"/>
      <c r="O144" s="899"/>
      <c r="P144" s="899"/>
      <c r="Q144" s="899"/>
      <c r="R144" s="899"/>
      <c r="S144" s="899"/>
      <c r="T144" s="899"/>
      <c r="U144" s="934"/>
    </row>
    <row r="145" spans="1:21" ht="12.75">
      <c r="A145" s="899"/>
      <c r="B145" s="899"/>
      <c r="C145" s="899"/>
      <c r="D145" s="899"/>
      <c r="E145" s="899"/>
      <c r="F145" s="899"/>
      <c r="G145" s="899"/>
      <c r="H145" s="899"/>
      <c r="I145" s="899"/>
      <c r="J145" s="899"/>
      <c r="K145" s="899"/>
      <c r="L145" s="899"/>
      <c r="M145" s="899"/>
      <c r="N145" s="899"/>
      <c r="O145" s="899"/>
      <c r="P145" s="899"/>
      <c r="Q145" s="899"/>
      <c r="R145" s="899"/>
      <c r="S145" s="899"/>
      <c r="T145" s="899"/>
      <c r="U145" s="934"/>
    </row>
    <row r="146" spans="1:21" ht="12.75">
      <c r="A146" s="899"/>
      <c r="B146" s="899"/>
      <c r="C146" s="899"/>
      <c r="D146" s="899"/>
      <c r="E146" s="899"/>
      <c r="F146" s="899"/>
      <c r="G146" s="899"/>
      <c r="H146" s="899"/>
      <c r="I146" s="899"/>
      <c r="J146" s="899"/>
      <c r="K146" s="899"/>
      <c r="L146" s="899"/>
      <c r="M146" s="899"/>
      <c r="N146" s="899"/>
      <c r="O146" s="899"/>
      <c r="P146" s="899"/>
      <c r="Q146" s="899"/>
      <c r="R146" s="899"/>
      <c r="S146" s="899"/>
      <c r="T146" s="899"/>
      <c r="U146" s="934"/>
    </row>
    <row r="147" spans="1:21" ht="12.75">
      <c r="A147" s="899"/>
      <c r="B147" s="899"/>
      <c r="C147" s="899"/>
      <c r="D147" s="899"/>
      <c r="E147" s="899"/>
      <c r="F147" s="899"/>
      <c r="G147" s="899"/>
      <c r="H147" s="899"/>
      <c r="I147" s="899"/>
      <c r="J147" s="899"/>
      <c r="K147" s="899"/>
      <c r="L147" s="899"/>
      <c r="M147" s="899"/>
      <c r="N147" s="899"/>
      <c r="O147" s="899"/>
      <c r="P147" s="899"/>
      <c r="Q147" s="899"/>
      <c r="R147" s="899"/>
      <c r="S147" s="899"/>
      <c r="T147" s="899"/>
      <c r="U147" s="934"/>
    </row>
    <row r="148" spans="1:21" ht="12.75">
      <c r="A148" s="899"/>
      <c r="B148" s="899"/>
      <c r="C148" s="899"/>
      <c r="D148" s="899"/>
      <c r="E148" s="899"/>
      <c r="F148" s="899"/>
      <c r="G148" s="899"/>
      <c r="H148" s="899"/>
      <c r="I148" s="899"/>
      <c r="J148" s="899"/>
      <c r="K148" s="899"/>
      <c r="L148" s="899"/>
      <c r="M148" s="899"/>
      <c r="N148" s="899"/>
      <c r="O148" s="899"/>
      <c r="P148" s="899"/>
      <c r="Q148" s="899"/>
      <c r="R148" s="899"/>
      <c r="S148" s="899"/>
      <c r="T148" s="899"/>
      <c r="U148" s="934"/>
    </row>
    <row r="149" spans="1:21" ht="12.75">
      <c r="A149" s="899"/>
      <c r="B149" s="899"/>
      <c r="C149" s="899"/>
      <c r="D149" s="899"/>
      <c r="E149" s="899"/>
      <c r="F149" s="899"/>
      <c r="G149" s="899"/>
      <c r="H149" s="899"/>
      <c r="I149" s="899"/>
      <c r="J149" s="899"/>
      <c r="K149" s="899"/>
      <c r="L149" s="899"/>
      <c r="M149" s="899"/>
      <c r="N149" s="899"/>
      <c r="O149" s="899"/>
      <c r="P149" s="899"/>
      <c r="Q149" s="899"/>
      <c r="R149" s="899"/>
      <c r="S149" s="899"/>
      <c r="T149" s="899"/>
      <c r="U149" s="934"/>
    </row>
    <row r="150" spans="1:21" ht="12.75">
      <c r="A150" s="899"/>
      <c r="B150" s="899"/>
      <c r="C150" s="899"/>
      <c r="D150" s="899"/>
      <c r="E150" s="899"/>
      <c r="F150" s="899"/>
      <c r="G150" s="899"/>
      <c r="H150" s="899"/>
      <c r="I150" s="899"/>
      <c r="J150" s="899"/>
      <c r="K150" s="899"/>
      <c r="L150" s="899"/>
      <c r="M150" s="899"/>
      <c r="N150" s="899"/>
      <c r="O150" s="899"/>
      <c r="P150" s="899"/>
      <c r="Q150" s="899"/>
      <c r="R150" s="899"/>
      <c r="S150" s="899"/>
      <c r="T150" s="899"/>
      <c r="U150" s="934"/>
    </row>
    <row r="151" spans="1:21" ht="12.75">
      <c r="A151" s="899"/>
      <c r="B151" s="899"/>
      <c r="C151" s="899"/>
      <c r="D151" s="899"/>
      <c r="E151" s="899"/>
      <c r="F151" s="899"/>
      <c r="G151" s="899"/>
      <c r="H151" s="899"/>
      <c r="I151" s="899"/>
      <c r="J151" s="899"/>
      <c r="K151" s="899"/>
      <c r="L151" s="899"/>
      <c r="M151" s="899"/>
      <c r="N151" s="899"/>
      <c r="O151" s="899"/>
      <c r="P151" s="899"/>
      <c r="Q151" s="899"/>
      <c r="R151" s="899"/>
      <c r="S151" s="899"/>
      <c r="T151" s="899"/>
      <c r="U151" s="934"/>
    </row>
    <row r="152" spans="1:21" ht="12.75">
      <c r="A152" s="899"/>
      <c r="B152" s="899"/>
      <c r="C152" s="899"/>
      <c r="D152" s="899"/>
      <c r="E152" s="899"/>
      <c r="F152" s="899"/>
      <c r="G152" s="899"/>
      <c r="H152" s="899"/>
      <c r="I152" s="899"/>
      <c r="J152" s="899"/>
      <c r="K152" s="899"/>
      <c r="L152" s="899"/>
      <c r="M152" s="899"/>
      <c r="N152" s="899"/>
      <c r="O152" s="899"/>
      <c r="P152" s="899"/>
      <c r="Q152" s="899"/>
      <c r="R152" s="899"/>
      <c r="S152" s="899"/>
      <c r="T152" s="899"/>
      <c r="U152" s="934"/>
    </row>
    <row r="153" spans="1:21" ht="12.75">
      <c r="A153" s="899"/>
      <c r="B153" s="899"/>
      <c r="C153" s="899"/>
      <c r="D153" s="899"/>
      <c r="E153" s="899"/>
      <c r="F153" s="899"/>
      <c r="G153" s="899"/>
      <c r="H153" s="899"/>
      <c r="I153" s="899"/>
      <c r="J153" s="899"/>
      <c r="K153" s="899"/>
      <c r="L153" s="899"/>
      <c r="M153" s="899"/>
      <c r="N153" s="899"/>
      <c r="O153" s="899"/>
      <c r="P153" s="899"/>
      <c r="Q153" s="899"/>
      <c r="R153" s="899"/>
      <c r="S153" s="899"/>
      <c r="T153" s="899"/>
      <c r="U153" s="934"/>
    </row>
    <row r="154" spans="1:21" ht="12.75">
      <c r="A154" s="899"/>
      <c r="B154" s="899"/>
      <c r="C154" s="899"/>
      <c r="D154" s="899"/>
      <c r="E154" s="899"/>
      <c r="F154" s="899"/>
      <c r="G154" s="899"/>
      <c r="H154" s="899"/>
      <c r="I154" s="899"/>
      <c r="J154" s="899"/>
      <c r="K154" s="899"/>
      <c r="L154" s="899"/>
      <c r="M154" s="899"/>
      <c r="N154" s="899"/>
      <c r="O154" s="899"/>
      <c r="P154" s="899"/>
      <c r="Q154" s="899"/>
      <c r="R154" s="899"/>
      <c r="S154" s="899"/>
      <c r="T154" s="899"/>
      <c r="U154" s="934"/>
    </row>
    <row r="155" spans="1:21" ht="12.75">
      <c r="A155" s="899"/>
      <c r="B155" s="899"/>
      <c r="C155" s="899"/>
      <c r="D155" s="899"/>
      <c r="E155" s="899"/>
      <c r="F155" s="899"/>
      <c r="G155" s="899"/>
      <c r="H155" s="899"/>
      <c r="I155" s="899"/>
      <c r="J155" s="899"/>
      <c r="K155" s="899"/>
      <c r="L155" s="899"/>
      <c r="M155" s="899"/>
      <c r="N155" s="899"/>
      <c r="O155" s="899"/>
      <c r="P155" s="899"/>
      <c r="Q155" s="899"/>
      <c r="R155" s="899"/>
      <c r="S155" s="899"/>
      <c r="T155" s="899"/>
      <c r="U155" s="934"/>
    </row>
    <row r="156" spans="1:21" ht="12.75">
      <c r="A156" s="899"/>
      <c r="B156" s="899"/>
      <c r="C156" s="899"/>
      <c r="D156" s="899"/>
      <c r="E156" s="899"/>
      <c r="F156" s="899"/>
      <c r="G156" s="899"/>
      <c r="H156" s="899"/>
      <c r="I156" s="899"/>
      <c r="J156" s="899"/>
      <c r="K156" s="899"/>
      <c r="L156" s="899"/>
      <c r="M156" s="899"/>
      <c r="N156" s="899"/>
      <c r="O156" s="899"/>
      <c r="P156" s="899"/>
      <c r="Q156" s="899"/>
      <c r="R156" s="899"/>
      <c r="S156" s="899"/>
      <c r="T156" s="899"/>
      <c r="U156" s="934"/>
    </row>
    <row r="157" spans="1:21" ht="12.75">
      <c r="A157" s="899"/>
      <c r="B157" s="899"/>
      <c r="C157" s="899"/>
      <c r="D157" s="899"/>
      <c r="E157" s="899"/>
      <c r="F157" s="899"/>
      <c r="G157" s="899"/>
      <c r="H157" s="899"/>
      <c r="I157" s="899"/>
      <c r="J157" s="899"/>
      <c r="K157" s="899"/>
      <c r="L157" s="899"/>
      <c r="M157" s="899"/>
      <c r="N157" s="899"/>
      <c r="O157" s="899"/>
      <c r="P157" s="899"/>
      <c r="Q157" s="899"/>
      <c r="R157" s="899"/>
      <c r="S157" s="899"/>
      <c r="T157" s="899"/>
      <c r="U157" s="934"/>
    </row>
    <row r="158" spans="1:21" ht="12.75">
      <c r="A158" s="899"/>
      <c r="B158" s="899"/>
      <c r="C158" s="899"/>
      <c r="D158" s="899"/>
      <c r="E158" s="899"/>
      <c r="F158" s="899"/>
      <c r="G158" s="899"/>
      <c r="H158" s="899"/>
      <c r="I158" s="899"/>
      <c r="J158" s="899"/>
      <c r="K158" s="899"/>
      <c r="L158" s="899"/>
      <c r="M158" s="899"/>
      <c r="N158" s="899"/>
      <c r="O158" s="899"/>
      <c r="P158" s="899"/>
      <c r="Q158" s="899"/>
      <c r="R158" s="899"/>
      <c r="S158" s="899"/>
      <c r="T158" s="899"/>
      <c r="U158" s="934"/>
    </row>
    <row r="159" s="899" customFormat="1" ht="12.75">
      <c r="U159" s="934"/>
    </row>
    <row r="160" s="899" customFormat="1" ht="12.75">
      <c r="U160" s="934"/>
    </row>
    <row r="161" s="899" customFormat="1" ht="12.75">
      <c r="U161" s="934"/>
    </row>
    <row r="162" s="899" customFormat="1" ht="12.75">
      <c r="U162" s="934"/>
    </row>
    <row r="163" s="899" customFormat="1" ht="12.75">
      <c r="U163" s="934"/>
    </row>
    <row r="164" s="899" customFormat="1" ht="12.75">
      <c r="U164" s="934"/>
    </row>
    <row r="165" s="899" customFormat="1" ht="12.75">
      <c r="U165" s="934"/>
    </row>
  </sheetData>
  <sheetProtection formatCells="0" formatColumns="0" formatRows="0" insertRows="0" deleteRows="0"/>
  <mergeCells count="42">
    <mergeCell ref="A76:E76"/>
    <mergeCell ref="N76:U76"/>
    <mergeCell ref="A77:E77"/>
    <mergeCell ref="A70:U70"/>
    <mergeCell ref="A71:E71"/>
    <mergeCell ref="N71:U71"/>
    <mergeCell ref="A72:E72"/>
    <mergeCell ref="N72:U72"/>
    <mergeCell ref="B75:E75"/>
    <mergeCell ref="P75:S75"/>
    <mergeCell ref="O6:O8"/>
    <mergeCell ref="P6:P8"/>
    <mergeCell ref="V8:V9"/>
    <mergeCell ref="W8:W9"/>
    <mergeCell ref="A9:B9"/>
    <mergeCell ref="A10:B10"/>
    <mergeCell ref="T4:T8"/>
    <mergeCell ref="U4:U8"/>
    <mergeCell ref="E5:E8"/>
    <mergeCell ref="F5:F8"/>
    <mergeCell ref="J5:J8"/>
    <mergeCell ref="K5:P5"/>
    <mergeCell ref="Q5:Q8"/>
    <mergeCell ref="R5:R8"/>
    <mergeCell ref="S5:S8"/>
    <mergeCell ref="K6:K8"/>
    <mergeCell ref="A1:D1"/>
    <mergeCell ref="E1:O1"/>
    <mergeCell ref="H2:L2"/>
    <mergeCell ref="O3:U3"/>
    <mergeCell ref="A4:A8"/>
    <mergeCell ref="B4:B8"/>
    <mergeCell ref="C4:C8"/>
    <mergeCell ref="D4:D8"/>
    <mergeCell ref="E4:F4"/>
    <mergeCell ref="G4:G8"/>
    <mergeCell ref="P1:U1"/>
    <mergeCell ref="H4:H8"/>
    <mergeCell ref="I4:I8"/>
    <mergeCell ref="J4:S4"/>
    <mergeCell ref="L6:M7"/>
    <mergeCell ref="N6:N8"/>
  </mergeCells>
  <printOptions/>
  <pageMargins left="0.393700787401575" right="0.393700787401575" top="0.39" bottom="0.4" header="0.31496062992126" footer="0.31496062992126"/>
  <pageSetup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NGOC</cp:lastModifiedBy>
  <cp:lastPrinted>2021-09-01T03:13:37Z</cp:lastPrinted>
  <dcterms:created xsi:type="dcterms:W3CDTF">2004-03-07T02:36:29Z</dcterms:created>
  <dcterms:modified xsi:type="dcterms:W3CDTF">2021-09-01T03:15:50Z</dcterms:modified>
  <cp:category/>
  <cp:version/>
  <cp:contentType/>
  <cp:contentStatus/>
</cp:coreProperties>
</file>